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V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Ñ">#REF!</definedName>
    <definedName name="\P">#REF!</definedName>
    <definedName name="\q">#N/A</definedName>
    <definedName name="\S">#REF!</definedName>
    <definedName name="\T">#REF!</definedName>
    <definedName name="\T1">#REF!</definedName>
    <definedName name="\T2">'[2]BOP'!#REF!</definedName>
    <definedName name="\U">#REF!</definedName>
    <definedName name="\V">#REF!</definedName>
    <definedName name="\W">#REF!</definedName>
    <definedName name="\X">#REF!</definedName>
    <definedName name="\Z">#REF!</definedName>
    <definedName name="________BOP2">'[3]BoP'!#REF!</definedName>
    <definedName name="________RES2">'[3]RES'!#REF!</definedName>
    <definedName name="_______BOP2">'[4]BoP'!#REF!</definedName>
    <definedName name="_______END94">#REF!</definedName>
    <definedName name="_______RES2">'[4]RES'!#REF!</definedName>
    <definedName name="_______SUM2">#REF!</definedName>
    <definedName name="_______TAB1">#REF!</definedName>
    <definedName name="_______Tab19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WB2">#REF!</definedName>
    <definedName name="_______YR0110">'[2]Imp:DSA output'!$O$9:$R$464</definedName>
    <definedName name="_______YR89">'[2]Imp:DSA output'!$C$9:$C$464</definedName>
    <definedName name="_______YR90">'[2]Imp:DSA output'!$D$9:$D$464</definedName>
    <definedName name="_______YR91">'[2]Imp:DSA output'!$E$9:$E$464</definedName>
    <definedName name="_______YR92">'[2]Imp:DSA output'!$F$9:$F$464</definedName>
    <definedName name="_______YR93">'[2]Imp:DSA output'!$G$9:$G$464</definedName>
    <definedName name="_______YR94">'[2]Imp:DSA output'!$H$9:$H$464</definedName>
    <definedName name="_______YR95">'[2]Imp:DSA output'!$I$9:$I$464</definedName>
    <definedName name="______BOP2">'[3]BoP'!#REF!</definedName>
    <definedName name="______END94">#REF!</definedName>
    <definedName name="______RES2">'[3]RES'!#REF!</definedName>
    <definedName name="______SUM2">#REF!</definedName>
    <definedName name="______TAB1">#REF!</definedName>
    <definedName name="______Tab19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6">#REF!</definedName>
    <definedName name="______Tab27">#REF!</definedName>
    <definedName name="______Tab28">#REF!</definedName>
    <definedName name="______Tab29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WB2">#REF!</definedName>
    <definedName name="______YR0110">'[2]Imp:DSA output'!$O$9:$R$464</definedName>
    <definedName name="______YR89">'[2]Imp:DSA output'!$C$9:$C$464</definedName>
    <definedName name="______YR90">'[2]Imp:DSA output'!$D$9:$D$464</definedName>
    <definedName name="______YR91">'[2]Imp:DSA output'!$E$9:$E$464</definedName>
    <definedName name="______YR92">'[2]Imp:DSA output'!$F$9:$F$464</definedName>
    <definedName name="______YR93">'[2]Imp:DSA output'!$G$9:$G$464</definedName>
    <definedName name="______YR94">'[2]Imp:DSA output'!$H$9:$H$464</definedName>
    <definedName name="______YR95">'[2]Imp:DSA output'!$I$9:$I$464</definedName>
    <definedName name="_____END94">#REF!</definedName>
    <definedName name="_____SUM2">#REF!</definedName>
    <definedName name="_____TAB1">#REF!</definedName>
    <definedName name="_____Tab19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6">#REF!</definedName>
    <definedName name="_____Tab27">#REF!</definedName>
    <definedName name="_____Tab28">#REF!</definedName>
    <definedName name="_____Tab29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WB2">#REF!</definedName>
    <definedName name="_____YR0110">'[2]Imp:DSA output'!$O$9:$R$464</definedName>
    <definedName name="_____YR89">'[2]Imp:DSA output'!$C$9:$C$464</definedName>
    <definedName name="_____YR90">'[2]Imp:DSA output'!$D$9:$D$464</definedName>
    <definedName name="_____YR91">'[2]Imp:DSA output'!$E$9:$E$464</definedName>
    <definedName name="_____YR92">'[2]Imp:DSA output'!$F$9:$F$464</definedName>
    <definedName name="_____YR93">'[2]Imp:DSA output'!$G$9:$G$464</definedName>
    <definedName name="_____YR94">'[2]Imp:DSA output'!$H$9:$H$464</definedName>
    <definedName name="_____YR95">'[2]Imp:DSA output'!$I$9:$I$464</definedName>
    <definedName name="____BOP2">'[4]BoP'!#REF!</definedName>
    <definedName name="____END94">#REF!</definedName>
    <definedName name="____RES2">'[4]RES'!#REF!</definedName>
    <definedName name="____SUM2">#REF!</definedName>
    <definedName name="____TAB1">#REF!</definedName>
    <definedName name="____Tab19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WB2">#REF!</definedName>
    <definedName name="____YR0110">'[2]Imp:DSA output'!$O$9:$R$464</definedName>
    <definedName name="____YR89">'[2]Imp:DSA output'!$C$9:$C$464</definedName>
    <definedName name="____YR90">'[2]Imp:DSA output'!$D$9:$D$464</definedName>
    <definedName name="____YR91">'[2]Imp:DSA output'!$E$9:$E$464</definedName>
    <definedName name="____YR92">'[2]Imp:DSA output'!$F$9:$F$464</definedName>
    <definedName name="____YR93">'[2]Imp:DSA output'!$G$9:$G$464</definedName>
    <definedName name="____YR94">'[2]Imp:DSA output'!$H$9:$H$464</definedName>
    <definedName name="____YR95">'[2]Imp:DSA output'!$I$9:$I$464</definedName>
    <definedName name="___1r">#REF!</definedName>
    <definedName name="___2Macros_Import_.qbop">[5]![Macros Import].qbop</definedName>
    <definedName name="___3__123Graph_ACPI_ER_LOG" hidden="1">'[6]ER'!#REF!</definedName>
    <definedName name="___4__123Graph_BCPI_ER_LOG" hidden="1">'[6]ER'!#REF!</definedName>
    <definedName name="___5__123Graph_BIBA_IBRD" hidden="1">'[6]WB'!#REF!</definedName>
    <definedName name="___BOP2">'[4]BoP'!#REF!</definedName>
    <definedName name="___END94">#REF!</definedName>
    <definedName name="___RES2">'[4]RES'!#REF!</definedName>
    <definedName name="___SUM2">#REF!</definedName>
    <definedName name="___TAB1">#REF!</definedName>
    <definedName name="___Tab19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WB2">#REF!</definedName>
    <definedName name="___YR0110">'[2]Imp:DSA output'!$O$9:$R$464</definedName>
    <definedName name="___YR89">'[2]Imp:DSA output'!$C$9:$C$464</definedName>
    <definedName name="___YR90">'[2]Imp:DSA output'!$D$9:$D$464</definedName>
    <definedName name="___YR91">'[2]Imp:DSA output'!$E$9:$E$464</definedName>
    <definedName name="___YR92">'[2]Imp:DSA output'!$F$9:$F$464</definedName>
    <definedName name="___YR93">'[2]Imp:DSA output'!$G$9:$G$464</definedName>
    <definedName name="___YR94">'[2]Imp:DSA output'!$H$9:$H$464</definedName>
    <definedName name="___YR95">'[2]Imp:DSA output'!$I$9:$I$464</definedName>
    <definedName name="__10FA_L">#REF!</definedName>
    <definedName name="__11GAZ_LIABS">#REF!</definedName>
    <definedName name="__123Graph_AREER" localSheetId="0" hidden="1">'[6]ER'!#REF!</definedName>
    <definedName name="__123Graph_AREER" hidden="1">'[6]ER'!#REF!</definedName>
    <definedName name="__123Graph_B" hidden="1">'[7]PFMON'!$C$80:$C$160</definedName>
    <definedName name="__123Graph_BREER" localSheetId="0" hidden="1">'[6]ER'!#REF!</definedName>
    <definedName name="__123Graph_BREER" hidden="1">'[6]ER'!#REF!</definedName>
    <definedName name="__123Graph_C" hidden="1">'[7]PFMON'!#REF!</definedName>
    <definedName name="__123Graph_CREER" localSheetId="0" hidden="1">'[6]ER'!#REF!</definedName>
    <definedName name="__123Graph_CREER" hidden="1">'[6]ER'!#REF!</definedName>
    <definedName name="__123Graph_D" hidden="1">'[7]PFMON'!#REF!</definedName>
    <definedName name="__123Graph_E" hidden="1">'[7]PFMON'!#REF!</definedName>
    <definedName name="__123Graph_X" hidden="1">'[7]PFMON'!$B$80:$B$161</definedName>
    <definedName name="__12INT_RESERVES">#REF!</definedName>
    <definedName name="__1r">#REF!</definedName>
    <definedName name="__2Macros_Import_.qbop">[8]![Macros Import].qbop</definedName>
    <definedName name="__3__123Graph_ACPI_ER_LOG" hidden="1">'[6]ER'!#REF!</definedName>
    <definedName name="__4__123Graph_BCPI_ER_LOG" hidden="1">'[6]ER'!#REF!</definedName>
    <definedName name="__5__123Graph_BIBA_IBRD" hidden="1">'[6]WB'!#REF!</definedName>
    <definedName name="__6B.2_B.3">#REF!</definedName>
    <definedName name="__7B.4___5">#REF!</definedName>
    <definedName name="__8CONSOL_B2">#REF!</definedName>
    <definedName name="__9CONSOL_DEPOSITS">'[9]A 11'!#REF!</definedName>
    <definedName name="__BOP2">'[10]BoP'!#REF!</definedName>
    <definedName name="__END94">#REF!</definedName>
    <definedName name="__RES2">'[10]RES'!#REF!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">#N/A</definedName>
    <definedName name="_10__123Graph_BIBA_IBRD" hidden="1">'[6]WB'!#REF!</definedName>
    <definedName name="_10FA_L">#REF!</definedName>
    <definedName name="_11GAZ_LIABS">#REF!</definedName>
    <definedName name="_12INT_RESERVES">#REF!</definedName>
    <definedName name="_13B.4___5">#REF!</definedName>
    <definedName name="_15Macros_Import_.qbop">[5]![Macros Import].qbop</definedName>
    <definedName name="_17CONSOL_B2">#REF!</definedName>
    <definedName name="_18CONSOL_DEPOSITS">'[11]A 11'!#REF!</definedName>
    <definedName name="_1IMPRESION">#REF!</definedName>
    <definedName name="_1r">#REF!</definedName>
    <definedName name="_2">#N/A</definedName>
    <definedName name="_22FA_L">#REF!</definedName>
    <definedName name="_23B.2_B.3">#REF!</definedName>
    <definedName name="_24Macros_Import_.qbop">[12]![Macros Import].qbop</definedName>
    <definedName name="_25__123Graph_ACPI_ER_LOG" hidden="1">'[13]ER'!#REF!</definedName>
    <definedName name="_26__123Graph_BCPI_ER_LOG" hidden="1">'[13]ER'!#REF!</definedName>
    <definedName name="_26GAZ_LIABS">#REF!</definedName>
    <definedName name="_27__123Graph_ACPI_ER_LOG" hidden="1">'[6]ER'!#REF!</definedName>
    <definedName name="_27__123Graph_BIBA_IBRD" hidden="1">'[13]WB'!#REF!</definedName>
    <definedName name="_28B.2_B.3">#REF!</definedName>
    <definedName name="_29B.4___5">#REF!</definedName>
    <definedName name="_2IMPRESION">#REF!</definedName>
    <definedName name="_2Macros_Import_.qbop">[14]![Macros Import].qbop</definedName>
    <definedName name="_3">#N/A</definedName>
    <definedName name="_3__123Graph_ACPI_ER_LOG" localSheetId="0" hidden="1">'[6]ER'!#REF!</definedName>
    <definedName name="_3__123Graph_ACPI_ER_LOG" hidden="1">'[6]ER'!#REF!</definedName>
    <definedName name="_30CONSOL_B2">#REF!</definedName>
    <definedName name="_30INT_RESERVES">#REF!</definedName>
    <definedName name="_31CONSOL_DEPOSITS">'[15]A 11'!#REF!</definedName>
    <definedName name="_32FA_L">#REF!</definedName>
    <definedName name="_33GAZ_LIABS">#REF!</definedName>
    <definedName name="_34INT_RESERVES">#REF!</definedName>
    <definedName name="_36B.4___5">#REF!</definedName>
    <definedName name="_39__123Graph_BCPI_ER_LOG" hidden="1">'[6]ER'!#REF!</definedName>
    <definedName name="_4">#N/A</definedName>
    <definedName name="_4__123Graph_BCPI_ER_LOG" localSheetId="0" hidden="1">'[6]ER'!#REF!</definedName>
    <definedName name="_4__123Graph_BCPI_ER_LOG" hidden="1">'[6]ER'!#REF!</definedName>
    <definedName name="_49CONSOL_B2">#REF!</definedName>
    <definedName name="_5">#N/A</definedName>
    <definedName name="_5__123Graph_BIBA_IBRD" localSheetId="0" hidden="1">'[6]WB'!#REF!</definedName>
    <definedName name="_5__123Graph_BIBA_IBRD" hidden="1">'[6]WB'!#REF!</definedName>
    <definedName name="_51__123Graph_BIBA_IBRD" hidden="1">'[6]WB'!#REF!</definedName>
    <definedName name="_52B.2_B.3">#REF!</definedName>
    <definedName name="_53B.4___5">#REF!</definedName>
    <definedName name="_54CONSOL_B2">#REF!</definedName>
    <definedName name="_55CONSOL_DEPOSITS">'[11]A 11'!#REF!</definedName>
    <definedName name="_6">#N/A</definedName>
    <definedName name="_68CONSOL_DEPOSITS">'[11]A 11'!#REF!</definedName>
    <definedName name="_68FA_L">#REF!</definedName>
    <definedName name="_69FA_L">#REF!</definedName>
    <definedName name="_6B.2_B.3">#REF!</definedName>
    <definedName name="_7">#N/A</definedName>
    <definedName name="_70GAZ_LIABS">#REF!</definedName>
    <definedName name="_71INT_RESERVES">#REF!</definedName>
    <definedName name="_7B.4___5">#REF!</definedName>
    <definedName name="_7Macros_Import_.qbop">[5]![Macros Import].qbop</definedName>
    <definedName name="_8">#N/A</definedName>
    <definedName name="_8__123Graph_ACPI_ER_LOG" hidden="1">'[6]ER'!#REF!</definedName>
    <definedName name="_81GAZ_LIABS">#REF!</definedName>
    <definedName name="_8CONSOL_B2">#REF!</definedName>
    <definedName name="_9__123Graph_BCPI_ER_LOG" hidden="1">'[6]ER'!#REF!</definedName>
    <definedName name="_94INT_RESERVES">#REF!</definedName>
    <definedName name="_9B.2_B.3">#REF!</definedName>
    <definedName name="_9CONSOL_DEPOSITS">'[16]A 11'!#REF!</definedName>
    <definedName name="_BOP2">'[17]BoP'!#REF!</definedName>
    <definedName name="_D">#REF!</definedName>
    <definedName name="_END94">#REF!</definedName>
    <definedName name="_Order1" hidden="1">0</definedName>
    <definedName name="_Order2" hidden="1">0</definedName>
    <definedName name="_P">#REF!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ES2">'[17]RES'!#REF!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>'[2]Imp'!#REF!</definedName>
    <definedName name="A">[18]![Macros Import].qbop</definedName>
    <definedName name="A_impresión_IM">'[19]ponder a y p '!$A$1:$N$50</definedName>
    <definedName name="AAA">#REF!</definedName>
    <definedName name="ACTIVATE">#REF!</definedName>
    <definedName name="ALL">'[2]Imp:DSA output'!$C$9:$R$464</definedName>
    <definedName name="ANEXO2">'[20]BCP'!#REF!</definedName>
    <definedName name="ANEXO3">#N/A</definedName>
    <definedName name="ANEXO4">#N/A</definedName>
    <definedName name="ANEXO5">#N/A</definedName>
    <definedName name="ANEXO6">#N/A</definedName>
    <definedName name="_xlnm.Print_Area" localSheetId="0">'V.2'!$A$1:$L$241</definedName>
    <definedName name="AREACONSTRUCCIO">#REF!</definedName>
    <definedName name="ASO">#REF!</definedName>
    <definedName name="atrade">[5]!atrade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CH">#REF!</definedName>
    <definedName name="BCH_10G">#REF!</definedName>
    <definedName name="BCH_10R">#REF!</definedName>
    <definedName name="Bcos_Com_20G">#REF!</definedName>
    <definedName name="Bcos_Com20R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D_DF1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'[21]Q6'!$E$28:$AH$28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LETIN">'[20]BCP'!#REF!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'[21]Q6'!$E$26:$AH$26</definedName>
    <definedName name="BXS">#REF!</definedName>
    <definedName name="C.2">#REF!</definedName>
    <definedName name="calcNGS_NGDP">#N/A</definedName>
    <definedName name="CAMARON">#REF!</definedName>
    <definedName name="CCC">#REF!</definedName>
    <definedName name="CEMENTO">#REF!</definedName>
    <definedName name="CHK5.1">#REF!</definedName>
    <definedName name="cirr">#REF!</definedName>
    <definedName name="CMD">'[20]BCP'!#REF!</definedName>
    <definedName name="COM">#REF!</definedName>
    <definedName name="CONSOL">#REF!</definedName>
    <definedName name="CONSOLC2">#REF!</definedName>
    <definedName name="copystart">#REF!</definedName>
    <definedName name="Copytodebt">'[2]in-out'!#REF!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CREDITOBCH">#REF!</definedName>
    <definedName name="CREDITORSB">#REF!</definedName>
    <definedName name="CUENTASMON">'[20]BCP'!#REF!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ES">#REF!</definedName>
    <definedName name="DG">#REF!</definedName>
    <definedName name="DG_S">#REF!</definedName>
    <definedName name="DGproj">#N/A</definedName>
    <definedName name="Discount_IDA">'[22]NPV'!$B$28</definedName>
    <definedName name="Discount_NC">'[22]NPV'!#REF!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ISION">'[20]BCP'!#REF!</definedName>
    <definedName name="empty">#REF!</definedName>
    <definedName name="ENDA">#N/A</definedName>
    <definedName name="ESAF_QUAR_GDP">#REF!</definedName>
    <definedName name="esafr">#REF!</definedName>
    <definedName name="ExitWRS">'[23]Main'!$AB$25</definedName>
    <definedName name="FFNN">#REF!</definedName>
    <definedName name="Fisc">#REF!</definedName>
    <definedName name="FMI">'[20]BCP'!#REF!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L_Z">#REF!</definedName>
    <definedName name="Grace_IDA">'[22]NPV'!$B$25</definedName>
    <definedName name="Grace_NC">'[22]NPV'!#REF!</definedName>
    <definedName name="HEADING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DICEPRODUCCIO">#REF!</definedName>
    <definedName name="INFOGER">'[20]BCP'!#REF!</definedName>
    <definedName name="INGRESOS">#REF!</definedName>
    <definedName name="INPUT_2">'[4]Input'!#REF!</definedName>
    <definedName name="INPUT_4">'[4]Input'!#REF!</definedName>
    <definedName name="Interest_IDA">'[22]NPV'!$B$27</definedName>
    <definedName name="Interest_NC">'[22]NPV'!#REF!</definedName>
    <definedName name="InterestRate">#REF!</definedName>
    <definedName name="IPC">'[24]ipc'!#REF!</definedName>
    <definedName name="l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'[22]NPV'!$B$26</definedName>
    <definedName name="Maturity_NC">'[22]NPV'!#REF!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[5]!mflowsa</definedName>
    <definedName name="mflowsq">[5]!mflowsq</definedName>
    <definedName name="MIDDLE">#REF!</definedName>
    <definedName name="MISC4">'[4]OUTPUT'!#REF!</definedName>
    <definedName name="MN">'[20]BCP'!#REF!</definedName>
    <definedName name="MNP">'[20]BCP'!#REF!</definedName>
    <definedName name="MPETROLEO">#REF!</definedName>
    <definedName name="mstocksa">[5]!mstocksa</definedName>
    <definedName name="mstocksq">[5]!mstocksq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BlankRow">'[25]QEDS'!$11:$11</definedName>
    <definedName name="nmColumnHeader">'[25]QEDS'!$2:$2</definedName>
    <definedName name="nmData">'[25]QEDS'!$B$3:$F$9</definedName>
    <definedName name="NMG_RG">#N/A</definedName>
    <definedName name="nmIndexTable">'[25]QEDS'!$13:$13</definedName>
    <definedName name="nmReportFooter">'[25]QEDS'!$10:$10</definedName>
    <definedName name="nmReportHeader">'[25]QEDS'!$1:$1</definedName>
    <definedName name="nmRowHeader">'[25]QEDS'!$A$3:$A$9</definedName>
    <definedName name="nmScale">'[25]QEDS'!$12:$12</definedName>
    <definedName name="NNN">#REF!</definedName>
    <definedName name="NOTA_EXPLICATIV">#REF!</definedName>
    <definedName name="Notes">'[26]UPLOAD'!#REF!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Otr_Inst_Banc_40G">#REF!</definedName>
    <definedName name="Pan_Bancario_50G">#REF!</definedName>
    <definedName name="Pan_Monet_30G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">#REF!</definedName>
    <definedName name="PFP">#REF!</definedName>
    <definedName name="pfp_table1">#REF!</definedName>
    <definedName name="PK">#REF!</definedName>
    <definedName name="PLATA">#REF!</definedName>
    <definedName name="POLLO">#REF!</definedName>
    <definedName name="PPPWGT">#N/A</definedName>
    <definedName name="PRECIOCIFBANANO">#REF!</definedName>
    <definedName name="PRICE">#REF!</definedName>
    <definedName name="PRICETAB">#REF!</definedName>
    <definedName name="PRINTMACRO">#REF!</definedName>
    <definedName name="PrintThis_Links">'[23]Links'!$A$1:$F$33</definedName>
    <definedName name="PRMONTH">#REF!</definedName>
    <definedName name="prn">'[22]FSUOUT'!$B$2:$V$32</definedName>
    <definedName name="Prog1998">'[27]2003'!#REF!</definedName>
    <definedName name="PRYEAR">#REF!</definedName>
    <definedName name="Q_5">#REF!</definedName>
    <definedName name="Q_6">#REF!</definedName>
    <definedName name="Q_7">#REF!</definedName>
    <definedName name="QFISCAL">'[28]Quarterly Raw Data'!#REF!</definedName>
    <definedName name="qqq" localSheetId="0" hidden="1">{#N/A,#N/A,FALSE,"EXTRABUDGT"}</definedName>
    <definedName name="qqq" hidden="1">{#N/A,#N/A,FALSE,"EXTRABUDGT"}</definedName>
    <definedName name="QTAB7">'[28]Quarterly MacroFlow'!#REF!</definedName>
    <definedName name="QTAB7A">'[28]Quarterly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SERVAS">#REF!</definedName>
    <definedName name="RESUMEN">#REF!</definedName>
    <definedName name="right">#REF!</definedName>
    <definedName name="RIN">#REF!</definedName>
    <definedName name="rindex">#REF!</definedName>
    <definedName name="rngErrorSort">'[23]ErrCheck'!$A$4</definedName>
    <definedName name="rngLastSave">'[23]Main'!$G$19</definedName>
    <definedName name="rngLastSent">'[23]Main'!$G$18</definedName>
    <definedName name="rngLastUpdate">'[23]Links'!$D$2</definedName>
    <definedName name="rngNeedsUpdate">'[23]Links'!$E$2</definedName>
    <definedName name="rngQuestChecked">'[23]ErrCheck'!$A$3</definedName>
    <definedName name="Rows_Table">#REF!</definedName>
    <definedName name="RSB">#REF!</definedName>
    <definedName name="RSB_AHAP_40R">#REF!</definedName>
    <definedName name="RSB_Bcos_Des_40R">#REF!</definedName>
    <definedName name="RSB_SOCFIN_40R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PN">#N/A</definedName>
    <definedName name="START">#REF!</definedName>
    <definedName name="STFQTAB">#REF!</definedName>
    <definedName name="STOP">#REF!</definedName>
    <definedName name="SUM">'[6]BoP'!$E$313:$BE$365</definedName>
    <definedName name="Tab25a">#REF!</definedName>
    <definedName name="Tab25b">#REF!</definedName>
    <definedName name="Table__47">'[29]RED47'!$A$1:$I$53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sas_Interes_06R">'[30]A'!$A$1:$T$54</definedName>
    <definedName name="tblChecks">'[23]ErrCheck'!$A$3:$E$5</definedName>
    <definedName name="tblLinks">'[23]Links'!$A$4:$F$33</definedName>
    <definedName name="TELAS">#REF!</definedName>
    <definedName name="Template_Table">#REF!</definedName>
    <definedName name="TIPOCAMBIO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'[21]Q5'!$E$23:$AH$23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'[31]BCC'!$A$1:$N$821,'[31]BCC'!$A$822:$N$1624</definedName>
    <definedName name="Trade">#REF!</definedName>
    <definedName name="TRADE3">'[4]Trade'!#REF!</definedName>
    <definedName name="TRIGO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IAAEREA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BANANO">#REF!</definedName>
    <definedName name="XCAFE">#REF!</definedName>
    <definedName name="XGS">#REF!</definedName>
    <definedName name="XMENSUALES">#REF!</definedName>
    <definedName name="xxWRS_1">#REF!</definedName>
    <definedName name="xxWRS_2">#REF!</definedName>
    <definedName name="xxWRS_3">#REF!</definedName>
    <definedName name="xxWRS_4">'[22]Q5'!$A$1:$A$104</definedName>
    <definedName name="xxWRS_5">'[22]Q6'!$A$1:$A$160</definedName>
    <definedName name="xxWRS_6">'[22]Q7'!$A$1:$A$59</definedName>
    <definedName name="xxWRS_7">'[22]Q5'!$A$1:$A$109</definedName>
    <definedName name="xxWRS_8">'[22]Q6'!$A$1:$A$162</definedName>
    <definedName name="xxWRS_9">'[22]Q7'!$A$1:$A$61</definedName>
    <definedName name="XXX1">#REF!</definedName>
    <definedName name="ycirr">#REF!</definedName>
    <definedName name="Year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>'[2]Imp'!#REF!</definedName>
  </definedNames>
  <calcPr fullCalcOnLoad="1"/>
</workbook>
</file>

<file path=xl/sharedStrings.xml><?xml version="1.0" encoding="utf-8"?>
<sst xmlns="http://schemas.openxmlformats.org/spreadsheetml/2006/main" count="1964" uniqueCount="32">
  <si>
    <t>CUADRO V.2</t>
  </si>
  <si>
    <t>TASAS DE INTERÉS DE VALORES DEL GOBIERNO CENTRAL EN MONEDA NACIONAL 1/</t>
  </si>
  <si>
    <t>Saldos en millones de córdobas</t>
  </si>
  <si>
    <t>Año/Mes</t>
  </si>
  <si>
    <t>Tasas de interés</t>
  </si>
  <si>
    <t>Montos (Millones de córdobas)</t>
  </si>
  <si>
    <t>Menores a 1 año</t>
  </si>
  <si>
    <t>Mas de 1 a 3 años</t>
  </si>
  <si>
    <t>Mas de 3 a 7 años</t>
  </si>
  <si>
    <t>Mas de 7 a 10 años</t>
  </si>
  <si>
    <t>Mas de 10 años</t>
  </si>
  <si>
    <t>Dic</t>
  </si>
  <si>
    <t>-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</si>
  <si>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</si>
  <si>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</si>
  <si>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</si>
  <si>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</si>
  <si>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</si>
  <si>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</si>
  <si>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</si>
  <si>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</si>
  <si>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</si>
  <si>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</si>
  <si>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</si>
  <si>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Sep</t>
  </si>
  <si>
    <t>Dec</t>
  </si>
  <si>
    <t>1/  tasa promedio ponderado de adjudicacion del periodo.</t>
  </si>
  <si>
    <t>Notas:</t>
  </si>
  <si>
    <t>a.  En el año 2006, el gobierno no tenía contemplado la emisión de títulos valores de acuerdo a su programa anual.</t>
  </si>
  <si>
    <t>b.  A partir de enero del 2008, el gobierno implemento la modalidad de subasta no competitiva.</t>
  </si>
  <si>
    <t>c.  En diciembre del 2008, el gobierno no participó en la colocación de títulos.</t>
  </si>
  <si>
    <t>d.  Los espacios vacios indican que no se efectuaron colocaciones a los plazos correspondientes.</t>
  </si>
</sst>
</file>

<file path=xl/styles.xml><?xml version="1.0" encoding="utf-8"?>
<styleSheet xmlns="http://schemas.openxmlformats.org/spreadsheetml/2006/main">
  <numFmts count="9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19" fillId="0" borderId="0" xfId="53" applyFont="1">
      <alignment/>
      <protection/>
    </xf>
    <xf numFmtId="0" fontId="18" fillId="0" borderId="0" xfId="53">
      <alignment/>
      <protection/>
    </xf>
    <xf numFmtId="0" fontId="20" fillId="0" borderId="0" xfId="53" applyFont="1" applyFill="1" applyBorder="1" applyAlignment="1">
      <alignment horizontal="right"/>
      <protection/>
    </xf>
    <xf numFmtId="0" fontId="20" fillId="0" borderId="0" xfId="53" applyFont="1" applyAlignment="1">
      <alignment wrapText="1"/>
      <protection/>
    </xf>
    <xf numFmtId="0" fontId="20" fillId="0" borderId="0" xfId="53" applyFont="1" applyBorder="1" applyAlignment="1">
      <alignment horizontal="center" wrapText="1"/>
      <protection/>
    </xf>
    <xf numFmtId="0" fontId="18" fillId="0" borderId="10" xfId="53" applyBorder="1" applyAlignment="1">
      <alignment horizontal="center"/>
      <protection/>
    </xf>
    <xf numFmtId="0" fontId="18" fillId="0" borderId="11" xfId="53" applyBorder="1" applyAlignment="1">
      <alignment horizontal="center"/>
      <protection/>
    </xf>
    <xf numFmtId="0" fontId="18" fillId="0" borderId="12" xfId="53" applyBorder="1" applyAlignment="1">
      <alignment horizontal="center"/>
      <protection/>
    </xf>
    <xf numFmtId="0" fontId="20" fillId="0" borderId="13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15" xfId="53" applyFont="1" applyFill="1" applyBorder="1" applyAlignment="1">
      <alignment horizontal="center"/>
      <protection/>
    </xf>
    <xf numFmtId="0" fontId="18" fillId="0" borderId="16" xfId="53" applyBorder="1" applyAlignment="1">
      <alignment horizontal="center"/>
      <protection/>
    </xf>
    <xf numFmtId="0" fontId="18" fillId="0" borderId="17" xfId="53" applyBorder="1" applyAlignment="1">
      <alignment horizontal="center"/>
      <protection/>
    </xf>
    <xf numFmtId="0" fontId="18" fillId="0" borderId="18" xfId="53" applyFill="1" applyBorder="1" applyAlignment="1">
      <alignment horizontal="center" wrapText="1"/>
      <protection/>
    </xf>
    <xf numFmtId="0" fontId="18" fillId="0" borderId="18" xfId="53" applyBorder="1" applyAlignment="1">
      <alignment horizontal="center" wrapText="1"/>
      <protection/>
    </xf>
    <xf numFmtId="0" fontId="18" fillId="0" borderId="19" xfId="53" applyBorder="1" applyAlignment="1">
      <alignment horizontal="center"/>
      <protection/>
    </xf>
    <xf numFmtId="0" fontId="18" fillId="0" borderId="20" xfId="53" applyBorder="1" applyAlignment="1">
      <alignment horizontal="center"/>
      <protection/>
    </xf>
    <xf numFmtId="0" fontId="18" fillId="0" borderId="21" xfId="53" applyFill="1" applyBorder="1" applyAlignment="1">
      <alignment horizontal="center" wrapText="1"/>
      <protection/>
    </xf>
    <xf numFmtId="0" fontId="18" fillId="0" borderId="21" xfId="53" applyBorder="1" applyAlignment="1">
      <alignment horizontal="center" wrapText="1"/>
      <protection/>
    </xf>
    <xf numFmtId="0" fontId="20" fillId="0" borderId="11" xfId="53" applyFont="1" applyBorder="1" quotePrefix="1">
      <alignment/>
      <protection/>
    </xf>
    <xf numFmtId="17" fontId="19" fillId="0" borderId="0" xfId="53" applyNumberFormat="1" applyFont="1" applyBorder="1" applyAlignment="1">
      <alignment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22" xfId="53" applyFont="1" applyFill="1" applyBorder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1" fillId="0" borderId="12" xfId="53" applyFont="1" applyBorder="1" applyAlignment="1">
      <alignment horizontal="center"/>
      <protection/>
    </xf>
    <xf numFmtId="0" fontId="20" fillId="0" borderId="16" xfId="53" applyFont="1" applyBorder="1" quotePrefix="1">
      <alignment/>
      <protection/>
    </xf>
    <xf numFmtId="0" fontId="21" fillId="0" borderId="16" xfId="53" applyFont="1" applyFill="1" applyBorder="1" applyAlignment="1">
      <alignment horizontal="center"/>
      <protection/>
    </xf>
    <xf numFmtId="0" fontId="21" fillId="0" borderId="17" xfId="53" applyFont="1" applyBorder="1" applyAlignment="1">
      <alignment horizontal="center"/>
      <protection/>
    </xf>
    <xf numFmtId="164" fontId="21" fillId="0" borderId="16" xfId="54" applyNumberFormat="1" applyFont="1" applyBorder="1" applyAlignment="1">
      <alignment horizontal="center"/>
      <protection/>
    </xf>
    <xf numFmtId="164" fontId="21" fillId="0" borderId="0" xfId="54" applyNumberFormat="1" applyFont="1" applyBorder="1" applyAlignment="1">
      <alignment horizontal="center"/>
      <protection/>
    </xf>
    <xf numFmtId="0" fontId="20" fillId="0" borderId="16" xfId="52" applyFont="1" applyBorder="1" applyAlignment="1" quotePrefix="1">
      <alignment vertical="center"/>
      <protection/>
    </xf>
    <xf numFmtId="17" fontId="19" fillId="0" borderId="0" xfId="53" applyNumberFormat="1" applyFont="1" applyBorder="1">
      <alignment/>
      <protection/>
    </xf>
    <xf numFmtId="17" fontId="21" fillId="0" borderId="0" xfId="53" applyNumberFormat="1" applyFont="1" applyAlignment="1">
      <alignment horizontal="center"/>
      <protection/>
    </xf>
    <xf numFmtId="0" fontId="20" fillId="0" borderId="16" xfId="52" applyFont="1" applyBorder="1" applyAlignment="1" quotePrefix="1">
      <alignment horizontal="center" vertical="center"/>
      <protection/>
    </xf>
    <xf numFmtId="0" fontId="21" fillId="0" borderId="16" xfId="53" applyFont="1" applyBorder="1" applyAlignment="1">
      <alignment horizontal="center"/>
      <protection/>
    </xf>
    <xf numFmtId="17" fontId="19" fillId="0" borderId="0" xfId="53" applyNumberFormat="1" applyFont="1" applyFill="1" applyBorder="1" applyAlignment="1">
      <alignment/>
      <protection/>
    </xf>
    <xf numFmtId="164" fontId="21" fillId="0" borderId="0" xfId="53" applyNumberFormat="1" applyFont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2" fontId="21" fillId="0" borderId="16" xfId="53" applyNumberFormat="1" applyFont="1" applyBorder="1" applyAlignment="1">
      <alignment horizontal="center"/>
      <protection/>
    </xf>
    <xf numFmtId="0" fontId="18" fillId="0" borderId="0" xfId="53" applyFont="1">
      <alignment/>
      <protection/>
    </xf>
    <xf numFmtId="0" fontId="20" fillId="0" borderId="16" xfId="52" applyFont="1" applyFill="1" applyBorder="1" applyAlignment="1" quotePrefix="1">
      <alignment horizontal="center" vertical="center"/>
      <protection/>
    </xf>
    <xf numFmtId="164" fontId="21" fillId="0" borderId="17" xfId="54" applyNumberFormat="1" applyFont="1" applyBorder="1" applyAlignment="1">
      <alignment horizontal="center"/>
      <protection/>
    </xf>
    <xf numFmtId="17" fontId="19" fillId="0" borderId="0" xfId="54" applyNumberFormat="1" applyFont="1" applyBorder="1">
      <alignment/>
      <protection/>
    </xf>
    <xf numFmtId="164" fontId="21" fillId="0" borderId="0" xfId="53" applyNumberFormat="1" applyFont="1" applyBorder="1" applyAlignment="1">
      <alignment horizontal="center"/>
      <protection/>
    </xf>
    <xf numFmtId="2" fontId="21" fillId="0" borderId="0" xfId="53" applyNumberFormat="1" applyFont="1" applyBorder="1" applyAlignment="1">
      <alignment horizontal="center"/>
      <protection/>
    </xf>
    <xf numFmtId="17" fontId="19" fillId="0" borderId="17" xfId="54" applyNumberFormat="1" applyFont="1" applyBorder="1">
      <alignment/>
      <protection/>
    </xf>
    <xf numFmtId="0" fontId="0" fillId="0" borderId="16" xfId="53" applyNumberFormat="1" applyFont="1" applyBorder="1" applyAlignment="1">
      <alignment horizontal="center"/>
      <protection/>
    </xf>
    <xf numFmtId="2" fontId="18" fillId="0" borderId="0" xfId="53" applyNumberFormat="1" applyBorder="1" applyAlignment="1">
      <alignment horizontal="center"/>
      <protection/>
    </xf>
    <xf numFmtId="0" fontId="18" fillId="0" borderId="0" xfId="53" applyNumberFormat="1" applyBorder="1" applyAlignment="1">
      <alignment horizontal="center"/>
      <protection/>
    </xf>
    <xf numFmtId="2" fontId="0" fillId="0" borderId="0" xfId="53" applyNumberFormat="1" applyFont="1" applyBorder="1" applyAlignment="1">
      <alignment horizontal="center"/>
      <protection/>
    </xf>
    <xf numFmtId="0" fontId="18" fillId="0" borderId="17" xfId="53" applyNumberFormat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NumberFormat="1" applyFont="1" applyBorder="1" applyAlignment="1">
      <alignment horizontal="center"/>
      <protection/>
    </xf>
    <xf numFmtId="164" fontId="0" fillId="0" borderId="0" xfId="53" applyNumberFormat="1" applyFont="1" applyBorder="1" applyAlignment="1">
      <alignment horizontal="center"/>
      <protection/>
    </xf>
    <xf numFmtId="0" fontId="20" fillId="0" borderId="19" xfId="52" applyFont="1" applyFill="1" applyBorder="1" applyAlignment="1" quotePrefix="1">
      <alignment horizontal="center" vertical="center"/>
      <protection/>
    </xf>
    <xf numFmtId="0" fontId="19" fillId="0" borderId="20" xfId="53" applyFont="1" applyBorder="1">
      <alignment/>
      <protection/>
    </xf>
    <xf numFmtId="0" fontId="21" fillId="0" borderId="10" xfId="53" applyFont="1" applyBorder="1">
      <alignment/>
      <protection/>
    </xf>
    <xf numFmtId="0" fontId="21" fillId="0" borderId="20" xfId="53" applyFont="1" applyBorder="1">
      <alignment/>
      <protection/>
    </xf>
    <xf numFmtId="0" fontId="22" fillId="0" borderId="0" xfId="53" applyFont="1">
      <alignment/>
      <protection/>
    </xf>
    <xf numFmtId="0" fontId="19" fillId="0" borderId="0" xfId="54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rmal 6" xfId="53"/>
    <cellStyle name="Normal_CMCA - EMF Armonizadas para Centro América y RD (Spanish) v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0</xdr:rowOff>
    </xdr:from>
    <xdr:to>
      <xdr:col>8</xdr:col>
      <xdr:colOff>523875</xdr:colOff>
      <xdr:row>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095500" y="0"/>
          <a:ext cx="2600325" cy="638175"/>
          <a:chOff x="1161" y="14527"/>
          <a:chExt cx="9360" cy="2010"/>
        </a:xfrm>
        <a:solidFill>
          <a:srgbClr val="FFFFFF"/>
        </a:solidFill>
      </xdr:grpSpPr>
      <xdr:pic>
        <xdr:nvPicPr>
          <xdr:cNvPr id="2" name="Picture 2" descr="pie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912" y="14527"/>
            <a:ext cx="7710" cy="20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ncabezado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69638" t="61616" r="6878" b="23596"/>
          <a:stretch>
            <a:fillRect/>
          </a:stretch>
        </xdr:blipFill>
        <xdr:spPr>
          <a:xfrm>
            <a:off x="9307" y="15097"/>
            <a:ext cx="1214" cy="10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encabezado"/>
          <xdr:cNvPicPr preferRelativeResize="1">
            <a:picLocks noChangeAspect="1"/>
          </xdr:cNvPicPr>
        </xdr:nvPicPr>
        <xdr:blipFill>
          <a:blip r:embed="rId3"/>
          <a:srcRect t="2464" r="82591" b="80282"/>
          <a:stretch>
            <a:fillRect/>
          </a:stretch>
        </xdr:blipFill>
        <xdr:spPr>
          <a:xfrm>
            <a:off x="1161" y="15097"/>
            <a:ext cx="901" cy="12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viles\Mis%20documentos\Balances%20sectorizados\PUBLICACION%20MENSUAL\Estadisticas%20EMFA%20publicaci&#243;n\EMFA%20II%20-%20BCN%20marzo%202024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VM\Documents\MisdocenExcel\2009\PAEMFCARD\Documents%20and%20Settings\LABREGO\My%20Local%20Documents\Ecuador\ecubopLates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uments%20and%20Settings\JMATZ\My%20Local%20Documents\EXCEL\Guyana\2003%20Mission\Final\Other%20Depository%20Corporations%20Bal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a\AppData\Local\Temp\WIN\TEMP\MFLOW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a\AppData\Local\Temp\DATA\DD\GEO\BOP\Geo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WIN\TEMP\MFLOW9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a\AppData\Local\Temp\Documents%20and%20Settings\JMATZ\My%20Local%20Documents\EXCEL\Guyana\2003%20Mission\Final\Other%20Depository%20Corporations%20Balanc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\AI\SIMS\Workfiles\Guyana\MB\IMD\2003%20Mission\Final\Other%20Depository%20Corporations%20Balanc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WIN\TEMP\MFLOW9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_pf\mis%20document\documentos%20de%20trabajo\ARCHIVOS%20DE%20TRABAJO%20DE%20%20EXCEL\SEMANALES\TASAIN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a\AppData\Local\Temp\DATA\F1\SRF\Paragua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DH\GEO\BOP\Geo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mcd\system\WRSTAB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ARCHIVOS%20VARIOS%20IPC\BOLETIN\BOLETIN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jmatz\My%20Local%20Documents\Excel\BSA\Final%20versions%20(with%20IIP%20&amp;edits)\Versions%20with%20Summary%20matricies\RSA%20BSA%20rev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CCB06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DH\GEO\BOP\Data\FLOW2004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S1\ECU\SECTORS\External\PERUMF9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S1\ECU\SECTORS\External\ecuredta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VM\Documents\MisdocenExcel\2009\PAEMFCARD\Documents%20and%20Settings\LABREGO\My%20Local%20Documents\Ecuador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_mnt\c\FMI\MISION\BCHDIC9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\SI\IMSection\DP\MFS%20Workfiles\Generic%20Files\Graduated%20to%20DC\Chile%20E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uments%20and%20Settings\LABREGO\My%20Local%20Documents\Ecuador\ecubopLate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WIN\TEMP\MFLOW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DD\GEO\BOP\Geo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respaldo%20Henry%20Rodriguez\Resto%20del%20Sistema%20Bancario\Implementacion%20del%20MEMF\Oferta%20Monetaria\analisis%20pafi%20junio%202007%20y%20gr&#225;ficos%20comparado%20con%20el%20MEM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VM\Documents\MisdocenExcel\2009\PAEMFCARD\WIN\TEMP\MFLOW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VM\Documents\MisdocenExcel\2009\PAEMFCARD\Documents%20and%20Settings\JMATZ\My%20Local%20Documents\EXCEL\Guyana\2003%20Mission\Final\Other%20Depository%20Corporations%20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.5"/>
      <sheetName val="V.1"/>
      <sheetName val="V.1 (b)"/>
      <sheetName val="V.2"/>
      <sheetName val="V.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</sheetNames>
    <definedNames>
      <definedName name="[Macros Import].qbop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sas interb"/>
      <sheetName val="ponder a y p "/>
      <sheetName val="tasas comparat."/>
      <sheetName val="para SB"/>
      <sheetName val="grafica inter"/>
      <sheetName val="Cont ban"/>
      <sheetName val="DATOS-EDIF"/>
    </sheetNames>
    <sheetDataSet>
      <sheetData sheetId="1">
        <row r="1">
          <cell r="B1" t="str">
            <v>BANCO CENTRAL DE HONDURAS</v>
          </cell>
        </row>
        <row r="2">
          <cell r="B2" t="str">
            <v>DEPTO.  DE ESTUDIOS ECONOMICOS</v>
          </cell>
        </row>
        <row r="3">
          <cell r="B3" t="str">
            <v>Unidad de Programación Financiera</v>
          </cell>
        </row>
        <row r="6">
          <cell r="B6" t="str">
            <v>TASA DE INTERES PROMEDIO PONDERADA  EN M/N DE LOS BANCOS </v>
          </cell>
        </row>
        <row r="7">
          <cell r="B7" t="str">
            <v>COMERCIALES Y ASOCIACIONES DE AHORRO Y PRESTAMO</v>
          </cell>
        </row>
        <row r="8">
          <cell r="B8" t="str">
            <v>DEL 08 AL 12 DE MAYO DE 2000</v>
          </cell>
        </row>
        <row r="9">
          <cell r="B9" t="str">
            <v> (tasa en porcentajes y montos en miles de lempiras)</v>
          </cell>
        </row>
        <row r="12">
          <cell r="C12" t="str">
            <v>ACTIVA / PTMOS</v>
          </cell>
          <cell r="I12" t="str">
            <v>PASIVA / DEP. A PLAZO</v>
          </cell>
        </row>
        <row r="13">
          <cell r="C13" t="str">
            <v>Monto </v>
          </cell>
          <cell r="D13" t="str">
            <v>Minima</v>
          </cell>
          <cell r="E13" t="str">
            <v>Máxima</v>
          </cell>
          <cell r="F13" t="str">
            <v>Ponderada</v>
          </cell>
          <cell r="G13" t="str">
            <v>Estruc.</v>
          </cell>
          <cell r="H13" t="str">
            <v>prom. pond.</v>
          </cell>
          <cell r="I13" t="str">
            <v>Monto </v>
          </cell>
          <cell r="J13" t="str">
            <v>Minima</v>
          </cell>
          <cell r="K13" t="str">
            <v>Máxima</v>
          </cell>
          <cell r="L13" t="str">
            <v>Ponderada</v>
          </cell>
          <cell r="M13" t="str">
            <v>Estruc.</v>
          </cell>
          <cell r="N13" t="str">
            <v>prom. pond.</v>
          </cell>
        </row>
        <row r="14">
          <cell r="B14" t="str">
            <v>  COMERCIALES</v>
          </cell>
          <cell r="C14">
            <v>172736.30000000002</v>
          </cell>
          <cell r="F14">
            <v>26.691255109667157</v>
          </cell>
          <cell r="G14">
            <v>0.9999999999999999</v>
          </cell>
          <cell r="H14">
            <v>26.691255109667157</v>
          </cell>
          <cell r="I14">
            <v>352645.2</v>
          </cell>
          <cell r="L14">
            <v>15.60679511588418</v>
          </cell>
          <cell r="M14">
            <v>0.9999999999999999</v>
          </cell>
          <cell r="N14">
            <v>15.60679511588418</v>
          </cell>
        </row>
        <row r="15">
          <cell r="A15">
            <v>1</v>
          </cell>
          <cell r="B15" t="str">
            <v>  ATLANTIDA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</row>
        <row r="16">
          <cell r="A16">
            <v>2</v>
          </cell>
          <cell r="B16" t="str">
            <v>  HONDURAS</v>
          </cell>
          <cell r="C16">
            <v>7000</v>
          </cell>
          <cell r="D16">
            <v>21</v>
          </cell>
          <cell r="E16">
            <v>21</v>
          </cell>
          <cell r="F16">
            <v>21</v>
          </cell>
          <cell r="G16">
            <v>0.040524197866922004</v>
          </cell>
          <cell r="H16">
            <v>0.8510081552053621</v>
          </cell>
          <cell r="I16">
            <v>52005.1</v>
          </cell>
          <cell r="J16">
            <v>13</v>
          </cell>
          <cell r="K16">
            <v>19</v>
          </cell>
          <cell r="L16">
            <v>13.67</v>
          </cell>
          <cell r="M16">
            <v>0.14747145289373</v>
          </cell>
          <cell r="N16">
            <v>2.0159347610572893</v>
          </cell>
        </row>
        <row r="17">
          <cell r="A17">
            <v>3</v>
          </cell>
          <cell r="B17" t="str">
            <v>  OCCIDENTE</v>
          </cell>
          <cell r="C17">
            <v>43816.4</v>
          </cell>
          <cell r="D17">
            <v>22</v>
          </cell>
          <cell r="E17">
            <v>35</v>
          </cell>
          <cell r="F17">
            <v>26.37</v>
          </cell>
          <cell r="G17">
            <v>0.2536606376308859</v>
          </cell>
          <cell r="H17">
            <v>6.689031014326462</v>
          </cell>
          <cell r="I17">
            <v>24706.6</v>
          </cell>
          <cell r="J17">
            <v>9</v>
          </cell>
          <cell r="K17">
            <v>17</v>
          </cell>
          <cell r="L17">
            <v>14.83</v>
          </cell>
          <cell r="M17">
            <v>0.07006078630873183</v>
          </cell>
          <cell r="N17">
            <v>1.039001460958493</v>
          </cell>
        </row>
        <row r="18">
          <cell r="A18">
            <v>4</v>
          </cell>
          <cell r="B18" t="str">
            <v>  LLOYDS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</row>
        <row r="19">
          <cell r="A19">
            <v>5</v>
          </cell>
          <cell r="B19" t="str">
            <v>  BANCAHORRO</v>
          </cell>
          <cell r="G19">
            <v>0</v>
          </cell>
          <cell r="H19">
            <v>0</v>
          </cell>
          <cell r="M19">
            <v>0</v>
          </cell>
          <cell r="N19">
            <v>0</v>
          </cell>
        </row>
        <row r="20">
          <cell r="A20">
            <v>6</v>
          </cell>
          <cell r="B20" t="str">
            <v>  TRABAJADORES</v>
          </cell>
          <cell r="C20">
            <v>8999.599999999999</v>
          </cell>
          <cell r="D20">
            <v>28</v>
          </cell>
          <cell r="E20">
            <v>40</v>
          </cell>
          <cell r="F20">
            <v>31.85</v>
          </cell>
          <cell r="G20">
            <v>0.05210022444616446</v>
          </cell>
          <cell r="H20">
            <v>1.6593921486103382</v>
          </cell>
          <cell r="I20">
            <v>461.9</v>
          </cell>
          <cell r="J20">
            <v>4</v>
          </cell>
          <cell r="K20">
            <v>17</v>
          </cell>
          <cell r="L20">
            <v>14.36</v>
          </cell>
          <cell r="M20">
            <v>0.0013098150775907342</v>
          </cell>
          <cell r="N20">
            <v>0.01880894451420294</v>
          </cell>
        </row>
        <row r="21">
          <cell r="A21">
            <v>7</v>
          </cell>
          <cell r="B21" t="str">
            <v>  BANCAHSA</v>
          </cell>
          <cell r="C21">
            <v>36140.2</v>
          </cell>
          <cell r="D21">
            <v>20</v>
          </cell>
          <cell r="E21">
            <v>36</v>
          </cell>
          <cell r="F21">
            <v>24.57</v>
          </cell>
          <cell r="G21">
            <v>0.2092218022500192</v>
          </cell>
          <cell r="H21">
            <v>5.140579681282972</v>
          </cell>
          <cell r="I21">
            <v>68859.5</v>
          </cell>
          <cell r="J21">
            <v>10</v>
          </cell>
          <cell r="K21">
            <v>16</v>
          </cell>
          <cell r="L21">
            <v>15.23</v>
          </cell>
          <cell r="M21">
            <v>0.19526566645455545</v>
          </cell>
          <cell r="N21">
            <v>2.9738961001028796</v>
          </cell>
        </row>
        <row r="22">
          <cell r="A22">
            <v>8</v>
          </cell>
          <cell r="B22" t="str">
            <v>  BANCOMER</v>
          </cell>
          <cell r="G22">
            <v>0</v>
          </cell>
          <cell r="H22">
            <v>0</v>
          </cell>
          <cell r="M22">
            <v>0</v>
          </cell>
          <cell r="N22">
            <v>0</v>
          </cell>
        </row>
        <row r="23">
          <cell r="A23">
            <v>9</v>
          </cell>
          <cell r="B23" t="str">
            <v> CONTINENTAL</v>
          </cell>
          <cell r="G23">
            <v>0</v>
          </cell>
          <cell r="H23">
            <v>0</v>
          </cell>
          <cell r="M23">
            <v>0</v>
          </cell>
          <cell r="N23">
            <v>0</v>
          </cell>
        </row>
        <row r="24">
          <cell r="A24">
            <v>10</v>
          </cell>
          <cell r="B24" t="str">
            <v>  FICENSA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</row>
        <row r="25">
          <cell r="A25">
            <v>11</v>
          </cell>
          <cell r="B25" t="str">
            <v>  SOGERIN</v>
          </cell>
          <cell r="C25">
            <v>872</v>
          </cell>
          <cell r="D25">
            <v>28</v>
          </cell>
          <cell r="E25">
            <v>33</v>
          </cell>
          <cell r="F25">
            <v>32.6</v>
          </cell>
          <cell r="G25">
            <v>0.005048157219993713</v>
          </cell>
          <cell r="H25">
            <v>0.16456992537179504</v>
          </cell>
          <cell r="M25">
            <v>0</v>
          </cell>
          <cell r="N25">
            <v>0</v>
          </cell>
        </row>
        <row r="26">
          <cell r="A26">
            <v>12</v>
          </cell>
          <cell r="B26" t="str">
            <v>  BANFFAA</v>
          </cell>
          <cell r="C26">
            <v>5702.1</v>
          </cell>
          <cell r="D26">
            <v>30</v>
          </cell>
          <cell r="E26">
            <v>37</v>
          </cell>
          <cell r="F26">
            <v>31.89</v>
          </cell>
          <cell r="G26">
            <v>0.03301043266528228</v>
          </cell>
          <cell r="H26">
            <v>1.052702697695852</v>
          </cell>
          <cell r="I26">
            <v>23658.199999999997</v>
          </cell>
          <cell r="J26">
            <v>4</v>
          </cell>
          <cell r="K26">
            <v>18.84</v>
          </cell>
          <cell r="L26">
            <v>15.82</v>
          </cell>
          <cell r="M26">
            <v>0.06708782651798464</v>
          </cell>
          <cell r="N26">
            <v>1.0613294155145172</v>
          </cell>
        </row>
        <row r="27">
          <cell r="A27">
            <v>13</v>
          </cell>
          <cell r="B27" t="str">
            <v>  BAMER</v>
          </cell>
          <cell r="C27">
            <v>50675.7</v>
          </cell>
          <cell r="D27">
            <v>22</v>
          </cell>
          <cell r="E27">
            <v>35</v>
          </cell>
          <cell r="F27">
            <v>26.87</v>
          </cell>
          <cell r="G27">
            <v>0.29337029912068274</v>
          </cell>
          <cell r="H27">
            <v>7.8828599373727455</v>
          </cell>
          <cell r="I27">
            <v>38659.1</v>
          </cell>
          <cell r="J27">
            <v>8</v>
          </cell>
          <cell r="K27">
            <v>10.5</v>
          </cell>
          <cell r="L27">
            <v>15.33</v>
          </cell>
          <cell r="M27">
            <v>0.10962604907141794</v>
          </cell>
          <cell r="N27">
            <v>1.6805673322648371</v>
          </cell>
        </row>
        <row r="28">
          <cell r="A28">
            <v>14</v>
          </cell>
          <cell r="B28" t="str">
            <v>  BANHCAFE</v>
          </cell>
          <cell r="G28">
            <v>0</v>
          </cell>
          <cell r="H28">
            <v>0</v>
          </cell>
          <cell r="M28">
            <v>0</v>
          </cell>
          <cell r="N28">
            <v>0</v>
          </cell>
        </row>
        <row r="29">
          <cell r="A29">
            <v>15</v>
          </cell>
          <cell r="B29" t="str">
            <v>  BANPAIS</v>
          </cell>
          <cell r="G29">
            <v>0</v>
          </cell>
          <cell r="H29">
            <v>0</v>
          </cell>
          <cell r="M29">
            <v>0</v>
          </cell>
          <cell r="N29">
            <v>0</v>
          </cell>
        </row>
        <row r="30">
          <cell r="A30">
            <v>16</v>
          </cell>
          <cell r="B30" t="str">
            <v>  BANEXPO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</row>
        <row r="31">
          <cell r="A31">
            <v>17</v>
          </cell>
          <cell r="B31" t="str">
            <v>  BANHCRESER</v>
          </cell>
          <cell r="C31">
            <v>615.6</v>
          </cell>
          <cell r="D31">
            <v>34</v>
          </cell>
          <cell r="E31">
            <v>34</v>
          </cell>
          <cell r="F31">
            <v>34</v>
          </cell>
          <cell r="G31">
            <v>0.003563813743839598</v>
          </cell>
          <cell r="H31">
            <v>0.12116966729054633</v>
          </cell>
          <cell r="I31">
            <v>38603.8</v>
          </cell>
          <cell r="J31">
            <v>3</v>
          </cell>
          <cell r="K31">
            <v>22</v>
          </cell>
          <cell r="L31">
            <v>17.97</v>
          </cell>
          <cell r="M31">
            <v>0.10946923423316127</v>
          </cell>
          <cell r="N31">
            <v>1.967162139169908</v>
          </cell>
        </row>
        <row r="32">
          <cell r="A32">
            <v>18</v>
          </cell>
          <cell r="B32" t="str">
            <v>  BANPRO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</row>
        <row r="33">
          <cell r="A33">
            <v>19</v>
          </cell>
          <cell r="B33" t="str">
            <v>  BANCORP</v>
          </cell>
          <cell r="G33">
            <v>0</v>
          </cell>
          <cell r="H33">
            <v>0</v>
          </cell>
          <cell r="M33">
            <v>0</v>
          </cell>
          <cell r="N33">
            <v>0</v>
          </cell>
        </row>
        <row r="34">
          <cell r="A34">
            <v>20</v>
          </cell>
          <cell r="B34" t="str">
            <v>  FICOHSA</v>
          </cell>
          <cell r="C34">
            <v>17055.7</v>
          </cell>
          <cell r="D34">
            <v>23</v>
          </cell>
          <cell r="E34">
            <v>36</v>
          </cell>
          <cell r="F34">
            <v>28.4</v>
          </cell>
          <cell r="G34">
            <v>0.09873836593698024</v>
          </cell>
          <cell r="H34">
            <v>2.8041695926102386</v>
          </cell>
          <cell r="I34">
            <v>69856.8</v>
          </cell>
          <cell r="J34">
            <v>5</v>
          </cell>
          <cell r="K34">
            <v>20</v>
          </cell>
          <cell r="L34">
            <v>16.06</v>
          </cell>
          <cell r="M34">
            <v>0.19809372139476164</v>
          </cell>
          <cell r="N34">
            <v>3.1813851655998717</v>
          </cell>
        </row>
        <row r="35">
          <cell r="A35">
            <v>21</v>
          </cell>
          <cell r="B35" t="str">
            <v>  CAPITAL</v>
          </cell>
          <cell r="C35">
            <v>1034</v>
          </cell>
          <cell r="D35">
            <v>26</v>
          </cell>
          <cell r="E35">
            <v>33</v>
          </cell>
          <cell r="F35">
            <v>31.3</v>
          </cell>
          <cell r="G35">
            <v>0.005986002942056765</v>
          </cell>
          <cell r="H35">
            <v>0.18736189208637674</v>
          </cell>
          <cell r="I35">
            <v>20201.8</v>
          </cell>
          <cell r="J35">
            <v>11</v>
          </cell>
          <cell r="K35">
            <v>18</v>
          </cell>
          <cell r="L35">
            <v>16.4</v>
          </cell>
          <cell r="M35">
            <v>0.05728647377023705</v>
          </cell>
          <cell r="N35">
            <v>0.9394981698318876</v>
          </cell>
        </row>
        <row r="36">
          <cell r="A36">
            <v>22</v>
          </cell>
          <cell r="B36" t="str">
            <v>  FUTURO</v>
          </cell>
          <cell r="G36">
            <v>0</v>
          </cell>
          <cell r="H36">
            <v>0</v>
          </cell>
          <cell r="M36">
            <v>0</v>
          </cell>
          <cell r="N36">
            <v>0</v>
          </cell>
        </row>
        <row r="37">
          <cell r="A37">
            <v>23</v>
          </cell>
          <cell r="B37" t="str">
            <v>  CREDOMATIC</v>
          </cell>
          <cell r="C37">
            <v>825</v>
          </cell>
          <cell r="D37">
            <v>27</v>
          </cell>
          <cell r="E37">
            <v>30</v>
          </cell>
          <cell r="F37">
            <v>28.98</v>
          </cell>
          <cell r="G37">
            <v>0.004776066177172951</v>
          </cell>
          <cell r="H37">
            <v>0.13841039781447212</v>
          </cell>
          <cell r="I37">
            <v>15632.4</v>
          </cell>
          <cell r="J37">
            <v>9.5</v>
          </cell>
          <cell r="K37">
            <v>17.5</v>
          </cell>
          <cell r="L37">
            <v>16.45</v>
          </cell>
          <cell r="M37">
            <v>0.044328974277829385</v>
          </cell>
          <cell r="N37">
            <v>0.7292116268702934</v>
          </cell>
        </row>
        <row r="39">
          <cell r="B39" t="str">
            <v>  ASOCIACIONES</v>
          </cell>
          <cell r="C39">
            <v>101001.2</v>
          </cell>
          <cell r="F39">
            <v>29.68656520912623</v>
          </cell>
          <cell r="G39">
            <v>1</v>
          </cell>
          <cell r="H39">
            <v>29.68656520912623</v>
          </cell>
          <cell r="I39">
            <v>4056.7999999999997</v>
          </cell>
          <cell r="L39">
            <v>13.673713764543484</v>
          </cell>
          <cell r="M39">
            <v>1</v>
          </cell>
          <cell r="N39">
            <v>13.673713764543484</v>
          </cell>
        </row>
        <row r="40">
          <cell r="A40">
            <v>1</v>
          </cell>
          <cell r="B40" t="str">
            <v>  VIVIENDA</v>
          </cell>
          <cell r="C40">
            <v>3879.2</v>
          </cell>
          <cell r="D40">
            <v>25</v>
          </cell>
          <cell r="E40">
            <v>33</v>
          </cell>
          <cell r="F40">
            <v>30.48</v>
          </cell>
          <cell r="G40">
            <v>0.038407464465768724</v>
          </cell>
          <cell r="H40">
            <v>1.1706595169166307</v>
          </cell>
          <cell r="I40">
            <v>3642.1</v>
          </cell>
          <cell r="J40">
            <v>9</v>
          </cell>
          <cell r="K40">
            <v>13</v>
          </cell>
          <cell r="L40">
            <v>13.31</v>
          </cell>
          <cell r="M40">
            <v>0.8977765726681128</v>
          </cell>
          <cell r="N40">
            <v>11.949406182212583</v>
          </cell>
        </row>
        <row r="41">
          <cell r="A41">
            <v>2</v>
          </cell>
          <cell r="B41" t="str">
            <v>  CASA PROPIA</v>
          </cell>
          <cell r="C41">
            <v>95989.3</v>
          </cell>
          <cell r="D41">
            <v>20</v>
          </cell>
          <cell r="E41">
            <v>36</v>
          </cell>
          <cell r="F41">
            <v>29.58</v>
          </cell>
          <cell r="G41">
            <v>0.95037781729326</v>
          </cell>
          <cell r="H41">
            <v>28.11217583553463</v>
          </cell>
          <cell r="I41">
            <v>266.7</v>
          </cell>
          <cell r="J41">
            <v>6</v>
          </cell>
          <cell r="K41">
            <v>20</v>
          </cell>
          <cell r="L41">
            <v>15.13</v>
          </cell>
          <cell r="M41">
            <v>0.06574147111023466</v>
          </cell>
          <cell r="N41">
            <v>0.9946684578978505</v>
          </cell>
        </row>
        <row r="42">
          <cell r="A42">
            <v>3</v>
          </cell>
          <cell r="B42" t="str">
            <v>  CONSTANCIA</v>
          </cell>
          <cell r="G42">
            <v>0</v>
          </cell>
          <cell r="H42">
            <v>0</v>
          </cell>
          <cell r="M42">
            <v>0</v>
          </cell>
          <cell r="N42">
            <v>0</v>
          </cell>
        </row>
        <row r="43">
          <cell r="A43">
            <v>4</v>
          </cell>
          <cell r="B43" t="str">
            <v>  METROPOLITANA</v>
          </cell>
          <cell r="C43">
            <v>1132.7</v>
          </cell>
          <cell r="D43">
            <v>36</v>
          </cell>
          <cell r="E43">
            <v>36</v>
          </cell>
          <cell r="F43">
            <v>36</v>
          </cell>
          <cell r="G43">
            <v>0.011214718240971396</v>
          </cell>
          <cell r="H43">
            <v>0.40372985667497024</v>
          </cell>
          <cell r="I43">
            <v>148</v>
          </cell>
          <cell r="J43">
            <v>20</v>
          </cell>
          <cell r="K43">
            <v>20</v>
          </cell>
          <cell r="L43">
            <v>20</v>
          </cell>
          <cell r="M43">
            <v>0.03648195622165254</v>
          </cell>
          <cell r="N43">
            <v>0.7296391244330508</v>
          </cell>
        </row>
        <row r="44">
          <cell r="B44" t="str">
            <v>  TOTAL  SISTEMA</v>
          </cell>
          <cell r="C44">
            <v>273737.5</v>
          </cell>
          <cell r="F44">
            <v>27.796437682085937</v>
          </cell>
          <cell r="G44">
            <v>1</v>
          </cell>
          <cell r="H44">
            <v>27.796437682085937</v>
          </cell>
          <cell r="I44">
            <v>356702</v>
          </cell>
          <cell r="L44">
            <v>15.584810029099922</v>
          </cell>
          <cell r="N44">
            <v>15.584810029099922</v>
          </cell>
        </row>
        <row r="47">
          <cell r="B47" t="str">
            <v>Tegucigalpa, M.D.C.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MONE(M)"/>
      <sheetName val="BURSAT(M)"/>
      <sheetName val="REAL(T)"/>
      <sheetName val="EXT(T)"/>
      <sheetName val="EXT(A)"/>
      <sheetName val="REAL(A)"/>
      <sheetName val="FISCAL(A)"/>
      <sheetName val="METAS"/>
      <sheetName val="EJECUTIVO"/>
      <sheetName val="EXT(M)"/>
      <sheetName val="FISCAL(M)"/>
    </sheetNames>
    <sheetDataSet>
      <sheetData sheetId="13">
        <row r="87">
          <cell r="I87">
            <v>2948.353472093782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  <cell r="S87">
            <v>3997.5525546669683</v>
          </cell>
          <cell r="T87">
            <v>4340.971167921578</v>
          </cell>
          <cell r="U87">
            <v>4796.475667363424</v>
          </cell>
          <cell r="V87">
            <v>5281.4601257114955</v>
          </cell>
          <cell r="W87">
            <v>5727.859379467429</v>
          </cell>
          <cell r="X87">
            <v>6135.969320196473</v>
          </cell>
          <cell r="Y87">
            <v>6574.291050968246</v>
          </cell>
          <cell r="Z87">
            <v>7047.464502227821</v>
          </cell>
          <cell r="AA87">
            <v>7558.403946966446</v>
          </cell>
          <cell r="AB87">
            <v>8115.296030597832</v>
          </cell>
          <cell r="AC87">
            <v>8717.4088695619</v>
          </cell>
          <cell r="AD87">
            <v>9368.583761965505</v>
          </cell>
          <cell r="AE87">
            <v>10072.996048207535</v>
          </cell>
          <cell r="AF87">
            <v>10835.184579013356</v>
          </cell>
          <cell r="AG87">
            <v>11660.083809198853</v>
          </cell>
          <cell r="AH87">
            <v>12553.058752923744</v>
          </cell>
          <cell r="AI87">
            <v>13519.94305749371</v>
          </cell>
        </row>
        <row r="88">
          <cell r="I88">
            <v>-5.700896588757785</v>
          </cell>
          <cell r="O88">
            <v>-4.2680477584313845</v>
          </cell>
          <cell r="P88">
            <v>0.39067187697440986</v>
          </cell>
          <cell r="Q88">
            <v>-2.522099547579658</v>
          </cell>
          <cell r="R88">
            <v>-4.3170827584920195</v>
          </cell>
          <cell r="S88">
            <v>-6.226388588357742</v>
          </cell>
          <cell r="T88">
            <v>-6.225562666266122</v>
          </cell>
          <cell r="U88">
            <v>-5.983780002420488</v>
          </cell>
          <cell r="V88">
            <v>-6.314854522536489</v>
          </cell>
          <cell r="W88">
            <v>-5.664062072948311</v>
          </cell>
          <cell r="X88">
            <v>-5.770379695348117</v>
          </cell>
          <cell r="Y88">
            <v>-5.865678818031738</v>
          </cell>
          <cell r="Z88">
            <v>-5.945812001388351</v>
          </cell>
          <cell r="AA88">
            <v>-6.0153445427542485</v>
          </cell>
          <cell r="AB88">
            <v>-6.072066314738141</v>
          </cell>
          <cell r="AC88">
            <v>-6.105502762163409</v>
          </cell>
          <cell r="AD88">
            <v>-6.041470087885746</v>
          </cell>
          <cell r="AE88">
            <v>-5.975744502074125</v>
          </cell>
          <cell r="AF88">
            <v>-5.90733146422388</v>
          </cell>
          <cell r="AG88">
            <v>-5.834094410554296</v>
          </cell>
          <cell r="AH88">
            <v>-5.755030637140064</v>
          </cell>
          <cell r="AI88">
            <v>-5.670640930790757</v>
          </cell>
        </row>
        <row r="89">
          <cell r="I89">
            <v>-5.749428652616303</v>
          </cell>
          <cell r="O89">
            <v>-3.490753755281993</v>
          </cell>
          <cell r="P89">
            <v>0.39067187697440986</v>
          </cell>
          <cell r="Q89">
            <v>-2.522099547579658</v>
          </cell>
          <cell r="R89">
            <v>-4.3170827584920195</v>
          </cell>
          <cell r="S89">
            <v>-6.226388588357742</v>
          </cell>
          <cell r="T89">
            <v>-6.225562666266122</v>
          </cell>
          <cell r="U89">
            <v>-5.983780002420488</v>
          </cell>
          <cell r="V89">
            <v>-6.314854522536489</v>
          </cell>
          <cell r="W89">
            <v>-5.664062072948311</v>
          </cell>
          <cell r="X89">
            <v>-5.770379695348117</v>
          </cell>
          <cell r="Y89">
            <v>-5.865678818031738</v>
          </cell>
          <cell r="Z89">
            <v>-5.945812001388351</v>
          </cell>
          <cell r="AA89">
            <v>-6.0153445427542485</v>
          </cell>
          <cell r="AB89">
            <v>-6.072066314738141</v>
          </cell>
          <cell r="AC89">
            <v>-6.105502762163409</v>
          </cell>
          <cell r="AD89">
            <v>-6.041470087885746</v>
          </cell>
          <cell r="AE89">
            <v>-5.975744502074125</v>
          </cell>
          <cell r="AF89">
            <v>-5.90733146422388</v>
          </cell>
          <cell r="AG89">
            <v>-5.834094410554296</v>
          </cell>
          <cell r="AH89">
            <v>-5.755030637140064</v>
          </cell>
          <cell r="AI89">
            <v>-5.670640930790757</v>
          </cell>
        </row>
        <row r="90">
          <cell r="I90">
            <v>8860.12186198265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  <cell r="S90">
            <v>16623.883753290145</v>
          </cell>
          <cell r="T90">
            <v>18595.175933470895</v>
          </cell>
          <cell r="U90">
            <v>20520.743227875995</v>
          </cell>
          <cell r="V90">
            <v>23171.776851544284</v>
          </cell>
          <cell r="W90">
            <v>28613.268595985974</v>
          </cell>
          <cell r="X90">
            <v>31156.193591397565</v>
          </cell>
          <cell r="Y90">
            <v>33932.67031959323</v>
          </cell>
          <cell r="Z90">
            <v>36969.18024395409</v>
          </cell>
          <cell r="AA90">
            <v>40295.869642819904</v>
          </cell>
          <cell r="AB90">
            <v>43941.46054113445</v>
          </cell>
          <cell r="AC90">
            <v>47949.007501957436</v>
          </cell>
          <cell r="AD90">
            <v>52354.48465409033</v>
          </cell>
          <cell r="AE90">
            <v>57164.729911948285</v>
          </cell>
          <cell r="AF90">
            <v>62416.93271353192</v>
          </cell>
          <cell r="AG90">
            <v>68151.69940217413</v>
          </cell>
          <cell r="AH90">
            <v>74413.36716626809</v>
          </cell>
          <cell r="AI90">
            <v>81250.34682326906</v>
          </cell>
        </row>
        <row r="91">
          <cell r="I91">
            <v>1.516946370302484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</v>
          </cell>
          <cell r="S91">
            <v>1.2686955202842984</v>
          </cell>
          <cell r="T91">
            <v>1.270951522213567</v>
          </cell>
          <cell r="U91">
            <v>1.2732543111406767</v>
          </cell>
          <cell r="V91">
            <v>1.2732543111406767</v>
          </cell>
          <cell r="W91">
            <v>1.2732543111406767</v>
          </cell>
          <cell r="X91">
            <v>1.2732543111406767</v>
          </cell>
          <cell r="Y91">
            <v>1.2732543111406767</v>
          </cell>
          <cell r="Z91">
            <v>1.2732543111406767</v>
          </cell>
          <cell r="AA91">
            <v>1.2732543111406767</v>
          </cell>
          <cell r="AB91">
            <v>1.2732543111406767</v>
          </cell>
          <cell r="AC91">
            <v>1.2732543111406767</v>
          </cell>
          <cell r="AD91">
            <v>1.2732543111406767</v>
          </cell>
          <cell r="AE91">
            <v>1.2732543111406767</v>
          </cell>
          <cell r="AF91">
            <v>1.2732543111406767</v>
          </cell>
          <cell r="AG91">
            <v>1.2732543111406767</v>
          </cell>
          <cell r="AH91">
            <v>1.2732543111406767</v>
          </cell>
          <cell r="AI91">
            <v>1.2732543111406767</v>
          </cell>
          <cell r="AJ91">
            <v>1.2732543111406767</v>
          </cell>
        </row>
        <row r="92">
          <cell r="I92">
            <v>2623.2951947879574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</v>
          </cell>
          <cell r="S92">
            <v>3593.4352622187776</v>
          </cell>
          <cell r="T92">
            <v>4019.5517424303075</v>
          </cell>
          <cell r="U92">
            <v>4435.784285810613</v>
          </cell>
          <cell r="V92">
            <v>5008.834353171186</v>
          </cell>
          <cell r="W92">
            <v>6185.072625992309</v>
          </cell>
          <cell r="X92">
            <v>6734.753824640068</v>
          </cell>
          <cell r="Y92">
            <v>7334.919798361671</v>
          </cell>
          <cell r="Z92">
            <v>7991.294806645523</v>
          </cell>
          <cell r="AA92">
            <v>8710.395299030033</v>
          </cell>
          <cell r="AB92">
            <v>9498.429857021607</v>
          </cell>
          <cell r="AC92">
            <v>10364.70519783472</v>
          </cell>
          <cell r="AD92">
            <v>11316.997524965578</v>
          </cell>
          <cell r="AE92">
            <v>12356.784928801722</v>
          </cell>
          <cell r="AF92">
            <v>13492.106315285762</v>
          </cell>
          <cell r="AG92">
            <v>14731.739192018671</v>
          </cell>
          <cell r="AH92">
            <v>16085.267529783938</v>
          </cell>
          <cell r="AI92">
            <v>17563.155859078666</v>
          </cell>
        </row>
        <row r="93">
          <cell r="I93">
            <v>29.6078906774871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  <cell r="S93">
            <v>21.616099556203743</v>
          </cell>
          <cell r="T93">
            <v>21.616099556203743</v>
          </cell>
          <cell r="U93">
            <v>21.616099556203743</v>
          </cell>
          <cell r="V93">
            <v>21.616099556203743</v>
          </cell>
          <cell r="W93">
            <v>21.616099556203743</v>
          </cell>
          <cell r="X93">
            <v>21.616099556203743</v>
          </cell>
          <cell r="Y93">
            <v>21.616099556203743</v>
          </cell>
          <cell r="Z93">
            <v>21.616099556203743</v>
          </cell>
          <cell r="AA93">
            <v>21.616099556203743</v>
          </cell>
          <cell r="AB93">
            <v>21.616099556203743</v>
          </cell>
          <cell r="AC93">
            <v>21.616099556203743</v>
          </cell>
          <cell r="AD93">
            <v>21.616099556203743</v>
          </cell>
          <cell r="AE93">
            <v>21.616099556203743</v>
          </cell>
          <cell r="AF93">
            <v>21.616099556203743</v>
          </cell>
          <cell r="AG93">
            <v>21.616099556203743</v>
          </cell>
          <cell r="AH93">
            <v>21.616099556203743</v>
          </cell>
          <cell r="AI93">
            <v>21.616099556203743</v>
          </cell>
        </row>
        <row r="96">
          <cell r="I96">
            <v>4.8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  <cell r="S96">
            <v>3.5</v>
          </cell>
          <cell r="T96">
            <v>4</v>
          </cell>
          <cell r="U96">
            <v>4</v>
          </cell>
          <cell r="V96">
            <v>4</v>
          </cell>
          <cell r="W96">
            <v>6.0370069569611</v>
          </cell>
          <cell r="X96">
            <v>6.059297688087573</v>
          </cell>
          <cell r="Y96">
            <v>6.075056494645792</v>
          </cell>
          <cell r="Z96">
            <v>6.097551805497292</v>
          </cell>
          <cell r="AA96">
            <v>6.119904514897145</v>
          </cell>
          <cell r="AB96">
            <v>6.119904514897145</v>
          </cell>
          <cell r="AC96">
            <v>6.119904514897145</v>
          </cell>
          <cell r="AD96">
            <v>6.119904514897145</v>
          </cell>
          <cell r="AE96">
            <v>6.119904514897145</v>
          </cell>
          <cell r="AF96">
            <v>6.119904514897145</v>
          </cell>
          <cell r="AG96">
            <v>6.119904514897145</v>
          </cell>
          <cell r="AH96">
            <v>6.119904514897145</v>
          </cell>
          <cell r="AI96">
            <v>6.119904514897145</v>
          </cell>
        </row>
        <row r="97">
          <cell r="I97">
            <v>16.120635221711165</v>
          </cell>
          <cell r="O97">
            <v>12.476073432770907</v>
          </cell>
          <cell r="P97">
            <v>3.260730562941183</v>
          </cell>
          <cell r="Q97">
            <v>8.65940765552573</v>
          </cell>
          <cell r="R97">
            <v>5.810439334769502</v>
          </cell>
          <cell r="S97">
            <v>9.48164780870766</v>
          </cell>
          <cell r="T97">
            <v>10.260218580781522</v>
          </cell>
          <cell r="U97">
            <v>10.658653588716716</v>
          </cell>
          <cell r="V97">
            <v>10.73572963073255</v>
          </cell>
          <cell r="W97">
            <v>10.65968842028855</v>
          </cell>
          <cell r="X97">
            <v>10.673909086624045</v>
          </cell>
          <cell r="Y97">
            <v>10.701879402305892</v>
          </cell>
          <cell r="Z97">
            <v>10.738637362140269</v>
          </cell>
          <cell r="AA97">
            <v>10.729239119755519</v>
          </cell>
          <cell r="AB97">
            <v>10.755457517750845</v>
          </cell>
          <cell r="AC97">
            <v>10.792084446898432</v>
          </cell>
          <cell r="AD97">
            <v>10.792084446898432</v>
          </cell>
          <cell r="AE97">
            <v>10.7920844468984</v>
          </cell>
          <cell r="AF97">
            <v>10.7920844468984</v>
          </cell>
          <cell r="AG97">
            <v>10.7920844468984</v>
          </cell>
          <cell r="AH97">
            <v>10.7920844468984</v>
          </cell>
          <cell r="AI97">
            <v>10.7920844468984</v>
          </cell>
        </row>
        <row r="98">
          <cell r="I98">
            <v>1.5543281604567083</v>
          </cell>
          <cell r="O98">
            <v>5.75720275698286</v>
          </cell>
          <cell r="P98">
            <v>1.96279228632934</v>
          </cell>
          <cell r="Q98">
            <v>7.165086104010876</v>
          </cell>
          <cell r="R98">
            <v>1.3927673841600985</v>
          </cell>
          <cell r="S98">
            <v>3.5360460753407263</v>
          </cell>
          <cell r="T98">
            <v>3.499999999999992</v>
          </cell>
          <cell r="U98">
            <v>3.499999999999992</v>
          </cell>
          <cell r="V98">
            <v>3.499999999999992</v>
          </cell>
          <cell r="W98">
            <v>3.499999999999992</v>
          </cell>
          <cell r="X98">
            <v>3.499999999999992</v>
          </cell>
          <cell r="Y98">
            <v>3.499999999999992</v>
          </cell>
          <cell r="Z98">
            <v>3.499999999999992</v>
          </cell>
          <cell r="AA98">
            <v>3.499999999999992</v>
          </cell>
          <cell r="AB98">
            <v>3.499999999999992</v>
          </cell>
          <cell r="AC98">
            <v>3.499999999999992</v>
          </cell>
          <cell r="AD98">
            <v>3.499999999999992</v>
          </cell>
          <cell r="AE98">
            <v>3.499999999999992</v>
          </cell>
          <cell r="AF98">
            <v>3.499999999999992</v>
          </cell>
          <cell r="AG98">
            <v>3.499999999999992</v>
          </cell>
          <cell r="AH98">
            <v>3.499999999999992</v>
          </cell>
          <cell r="AI98">
            <v>3.499999999999992</v>
          </cell>
        </row>
        <row r="99">
          <cell r="I99">
            <v>-3.1990492332164706</v>
          </cell>
          <cell r="O99">
            <v>-2.6029107513684835</v>
          </cell>
          <cell r="P99">
            <v>-4.641382409849015</v>
          </cell>
          <cell r="Q99">
            <v>1.2205857528014121</v>
          </cell>
          <cell r="R99">
            <v>1.9614716859489505</v>
          </cell>
          <cell r="S99">
            <v>2.1338908731291184</v>
          </cell>
          <cell r="T99">
            <v>1.213692620087997</v>
          </cell>
          <cell r="U99">
            <v>0.22568345998415396</v>
          </cell>
          <cell r="V99">
            <v>0.007532815446992913</v>
          </cell>
          <cell r="W99">
            <v>0.01358536780145414</v>
          </cell>
          <cell r="X99">
            <v>0.02012316890925092</v>
          </cell>
          <cell r="Y99">
            <v>0.024417455743773075</v>
          </cell>
          <cell r="Z99">
            <v>0.028491137064861505</v>
          </cell>
          <cell r="AA99">
            <v>0.03240251154335283</v>
          </cell>
          <cell r="AB99">
            <v>0.03615395291419077</v>
          </cell>
          <cell r="AC99">
            <v>0.03973586671166629</v>
          </cell>
          <cell r="AD99">
            <v>0.030556656955283756</v>
          </cell>
          <cell r="AE99">
            <v>0.03377346336601761</v>
          </cell>
          <cell r="AF99">
            <v>0.0368320232179542</v>
          </cell>
          <cell r="AG99">
            <v>0.03973605644893041</v>
          </cell>
          <cell r="AH99">
            <v>0.04248937953299503</v>
          </cell>
          <cell r="AI99">
            <v>0.04509588825274591</v>
          </cell>
        </row>
        <row r="100">
          <cell r="I100">
            <v>16.601125186066227</v>
          </cell>
          <cell r="O100">
            <v>11.64589967977399</v>
          </cell>
          <cell r="P100">
            <v>16.575713344621306</v>
          </cell>
          <cell r="Q100">
            <v>4.229384108771072</v>
          </cell>
          <cell r="R100">
            <v>4.521803503760651</v>
          </cell>
          <cell r="S100">
            <v>5.178439907283661</v>
          </cell>
          <cell r="T100">
            <v>8.26871466565342</v>
          </cell>
          <cell r="U100">
            <v>10.504640091559338</v>
          </cell>
          <cell r="V100">
            <v>10.294834287382585</v>
          </cell>
          <cell r="W100">
            <v>8.189064409123944</v>
          </cell>
          <cell r="X100">
            <v>6.598373809586079</v>
          </cell>
          <cell r="Y100">
            <v>6.591108605901169</v>
          </cell>
          <cell r="Z100">
            <v>6.625861228401092</v>
          </cell>
          <cell r="AA100">
            <v>6.659919428052703</v>
          </cell>
          <cell r="AB100">
            <v>6.693283821060618</v>
          </cell>
          <cell r="AC100">
            <v>6.725956207566753</v>
          </cell>
          <cell r="AD100">
            <v>6.757939500159523</v>
          </cell>
          <cell r="AE100">
            <v>6.789237651965237</v>
          </cell>
          <cell r="AF100">
            <v>6.8198555848138795</v>
          </cell>
          <cell r="AG100">
            <v>6.849799117932648</v>
          </cell>
          <cell r="AH100">
            <v>6.8790748975734175</v>
          </cell>
          <cell r="AI100">
            <v>6.907690327937303</v>
          </cell>
        </row>
        <row r="101">
          <cell r="I101">
            <v>32.06898399564191</v>
          </cell>
          <cell r="O101">
            <v>7.33610197923833</v>
          </cell>
          <cell r="P101">
            <v>-6.532981960594164</v>
          </cell>
          <cell r="Q101">
            <v>7.8409233833933945</v>
          </cell>
          <cell r="R101">
            <v>15.634245917394306</v>
          </cell>
          <cell r="S101">
            <v>14.41500309398933</v>
          </cell>
          <cell r="T101">
            <v>8.491642832480473</v>
          </cell>
          <cell r="U101">
            <v>8.200415053438093</v>
          </cell>
          <cell r="V101">
            <v>10.567623519156966</v>
          </cell>
          <cell r="W101">
            <v>6.59139822165844</v>
          </cell>
          <cell r="X101">
            <v>6.566925610440499</v>
          </cell>
          <cell r="Y101">
            <v>6.583607324290619</v>
          </cell>
          <cell r="Z101">
            <v>6.604937689358792</v>
          </cell>
          <cell r="AA101">
            <v>6.6257731151688315</v>
          </cell>
          <cell r="AB101">
            <v>6.631786686961871</v>
          </cell>
          <cell r="AC101">
            <v>6.637820062840816</v>
          </cell>
          <cell r="AD101">
            <v>6.64311832904938</v>
          </cell>
          <cell r="AE101">
            <v>6.648522597956363</v>
          </cell>
          <cell r="AF101">
            <v>6.653844596730396</v>
          </cell>
          <cell r="AG101">
            <v>6.659089550664321</v>
          </cell>
          <cell r="AH101">
            <v>6.6642623871396856</v>
          </cell>
          <cell r="AI101">
            <v>6.6693677513723015</v>
          </cell>
        </row>
        <row r="102">
          <cell r="I102">
            <v>1.59076557657214</v>
          </cell>
          <cell r="O102">
            <v>3.4595119416282163</v>
          </cell>
          <cell r="P102">
            <v>2.9982496395354596</v>
          </cell>
          <cell r="Q102">
            <v>3.145705448622338</v>
          </cell>
          <cell r="R102">
            <v>3.430370797006784</v>
          </cell>
          <cell r="S102">
            <v>4.061617814288618</v>
          </cell>
          <cell r="T102">
            <v>4.866092295215211</v>
          </cell>
          <cell r="U102">
            <v>4.9409759690189645</v>
          </cell>
          <cell r="V102">
            <v>5.141278663616638</v>
          </cell>
          <cell r="W102">
            <v>5</v>
          </cell>
          <cell r="X102">
            <v>5</v>
          </cell>
          <cell r="Y102">
            <v>5</v>
          </cell>
          <cell r="Z102">
            <v>5</v>
          </cell>
          <cell r="AA102">
            <v>5</v>
          </cell>
          <cell r="AB102">
            <v>4.68</v>
          </cell>
          <cell r="AC102">
            <v>4.83</v>
          </cell>
          <cell r="AD102">
            <v>4.92</v>
          </cell>
          <cell r="AE102">
            <v>4.97</v>
          </cell>
          <cell r="AF102">
            <v>5</v>
          </cell>
          <cell r="AG102">
            <v>5.04</v>
          </cell>
          <cell r="AH102">
            <v>5.08</v>
          </cell>
          <cell r="AI102">
            <v>5.12</v>
          </cell>
        </row>
        <row r="103">
          <cell r="I103">
            <v>29.64405547389822</v>
          </cell>
          <cell r="O103">
            <v>6.086407361880177</v>
          </cell>
          <cell r="P103">
            <v>15.278515998724345</v>
          </cell>
          <cell r="Q103">
            <v>13.366866919017156</v>
          </cell>
          <cell r="R103">
            <v>4.768639489311482</v>
          </cell>
          <cell r="S103">
            <v>6.683739818834525</v>
          </cell>
          <cell r="T103">
            <v>9.638560084198346</v>
          </cell>
          <cell r="U103">
            <v>11.7863660118324</v>
          </cell>
          <cell r="V103">
            <v>11.233608462562074</v>
          </cell>
          <cell r="W103">
            <v>9.120387868870708</v>
          </cell>
          <cell r="X103">
            <v>7.52432503972382</v>
          </cell>
          <cell r="Y103">
            <v>7.522888505438459</v>
          </cell>
          <cell r="Z103">
            <v>7.563588913279418</v>
          </cell>
          <cell r="AA103">
            <v>7.603401549645454</v>
          </cell>
          <cell r="AB103">
            <v>7.642329816677204</v>
          </cell>
          <cell r="AC103">
            <v>7.68037853243078</v>
          </cell>
          <cell r="AD103">
            <v>7.717553836851337</v>
          </cell>
          <cell r="AE103">
            <v>7.753863097794266</v>
          </cell>
          <cell r="AF103">
            <v>7.7893148176966065</v>
          </cell>
          <cell r="AG103">
            <v>7.823918541447</v>
          </cell>
          <cell r="AH103">
            <v>7.857684765942679</v>
          </cell>
          <cell r="AI103">
            <v>7.8906248517637465</v>
          </cell>
        </row>
        <row r="104">
          <cell r="I104">
            <v>51.69493513422336</v>
          </cell>
          <cell r="O104">
            <v>4.716906938335967</v>
          </cell>
          <cell r="P104">
            <v>-3.074346867152485</v>
          </cell>
          <cell r="Q104">
            <v>15.880597135221237</v>
          </cell>
          <cell r="R104">
            <v>13.677571383338943</v>
          </cell>
          <cell r="S104">
            <v>13.627802175446945</v>
          </cell>
          <cell r="T104">
            <v>8.546883287427832</v>
          </cell>
          <cell r="U104">
            <v>9.208948097640075</v>
          </cell>
          <cell r="V104">
            <v>11.500320425763277</v>
          </cell>
          <cell r="W104">
            <v>7.494364993556729</v>
          </cell>
          <cell r="X104">
            <v>7.470977104131009</v>
          </cell>
          <cell r="Y104">
            <v>7.489075552956351</v>
          </cell>
          <cell r="Z104">
            <v>7.511850012340005</v>
          </cell>
          <cell r="AA104">
            <v>7.534109436347379</v>
          </cell>
          <cell r="AB104">
            <v>7.541405191250973</v>
          </cell>
          <cell r="AC104">
            <v>7.548718793654174</v>
          </cell>
          <cell r="AD104">
            <v>7.568831134770832</v>
          </cell>
          <cell r="AE104">
            <v>7.575544979718018</v>
          </cell>
          <cell r="AF104">
            <v>7.582172481847451</v>
          </cell>
          <cell r="AG104">
            <v>7.588718814906187</v>
          </cell>
          <cell r="AH104">
            <v>7.595188853647741</v>
          </cell>
          <cell r="AI104">
            <v>7.6015871896935465</v>
          </cell>
        </row>
        <row r="113">
          <cell r="I113">
            <v>-2.8024884925772118</v>
          </cell>
          <cell r="O113">
            <v>-3.2922029698043884</v>
          </cell>
          <cell r="P113">
            <v>1.089006454470579</v>
          </cell>
          <cell r="Q113">
            <v>-1.9624350034872506</v>
          </cell>
          <cell r="R113">
            <v>-3.781874483173221</v>
          </cell>
          <cell r="S113">
            <v>-5.720283694043543</v>
          </cell>
          <cell r="T113">
            <v>-5.739474590522601</v>
          </cell>
          <cell r="U113">
            <v>-5.521793372065815</v>
          </cell>
          <cell r="V113">
            <v>-5.873976123879049</v>
          </cell>
          <cell r="W113">
            <v>-5.2869708052947795</v>
          </cell>
          <cell r="X113">
            <v>-5.402114334774734</v>
          </cell>
          <cell r="Y113">
            <v>-5.5032287887593485</v>
          </cell>
          <cell r="Z113">
            <v>-5.5915140550030005</v>
          </cell>
          <cell r="AA113">
            <v>-5.666355768228769</v>
          </cell>
          <cell r="AB113">
            <v>-5.728702983730929</v>
          </cell>
          <cell r="AC113">
            <v>-5.768079301452794</v>
          </cell>
          <cell r="AD113">
            <v>-5.709874214172348</v>
          </cell>
          <cell r="AE113">
            <v>-5.650111519109159</v>
          </cell>
          <cell r="AF113">
            <v>-5.588256569686463</v>
          </cell>
          <cell r="AG113">
            <v>-5.520510208861048</v>
          </cell>
          <cell r="AH113">
            <v>-5.446683192543247</v>
          </cell>
          <cell r="AI113">
            <v>-5.3677100372222935</v>
          </cell>
        </row>
        <row r="114">
          <cell r="I114">
            <v>116.93383235292333</v>
          </cell>
          <cell r="O114">
            <v>-9.376359315697458</v>
          </cell>
          <cell r="P114">
            <v>-16.323044732534143</v>
          </cell>
          <cell r="Q114">
            <v>-4.0000000000000036</v>
          </cell>
          <cell r="R114">
            <v>-2.000000000000013</v>
          </cell>
          <cell r="S114">
            <v>0</v>
          </cell>
          <cell r="T114">
            <v>1.0000000000000009</v>
          </cell>
          <cell r="U114">
            <v>1.0000000000000009</v>
          </cell>
          <cell r="V114">
            <v>1.0000000000000009</v>
          </cell>
          <cell r="W114">
            <v>1.0000000000000009</v>
          </cell>
          <cell r="X114">
            <v>1.0000000000000009</v>
          </cell>
          <cell r="Y114">
            <v>1.0000000000000009</v>
          </cell>
          <cell r="Z114">
            <v>1.0000000000000009</v>
          </cell>
          <cell r="AA114">
            <v>1.0000000000000009</v>
          </cell>
          <cell r="AB114">
            <v>1.0000000000000009</v>
          </cell>
          <cell r="AC114">
            <v>1.0000000000000009</v>
          </cell>
          <cell r="AD114">
            <v>1.0000000000000009</v>
          </cell>
          <cell r="AE114">
            <v>1.0000000000000009</v>
          </cell>
          <cell r="AF114">
            <v>1.0000000000000009</v>
          </cell>
          <cell r="AG114">
            <v>1.0000000000000009</v>
          </cell>
          <cell r="AH114">
            <v>1.0000000000000009</v>
          </cell>
          <cell r="AI114">
            <v>1.0000000000000009</v>
          </cell>
        </row>
        <row r="115">
          <cell r="I115">
            <v>457.65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  <cell r="S115">
            <v>2003.73</v>
          </cell>
          <cell r="T115">
            <v>2621</v>
          </cell>
          <cell r="U115">
            <v>2962</v>
          </cell>
          <cell r="V115">
            <v>3344</v>
          </cell>
          <cell r="W115">
            <v>3497.4892188610124</v>
          </cell>
          <cell r="X115">
            <v>3762.167983656464</v>
          </cell>
          <cell r="Y115">
            <v>4047.919631482802</v>
          </cell>
          <cell r="Z115">
            <v>4356.523188827923</v>
          </cell>
          <cell r="AA115">
            <v>4689.296071186887</v>
          </cell>
          <cell r="AB115">
            <v>4725.197443695422</v>
          </cell>
          <cell r="AC115">
            <v>5236.544631864185</v>
          </cell>
          <cell r="AD115">
            <v>5728.898469074415</v>
          </cell>
          <cell r="AE115">
            <v>6216.597560151874</v>
          </cell>
          <cell r="AF115">
            <v>6719.485912808891</v>
          </cell>
          <cell r="AG115">
            <v>7278.5193800928255</v>
          </cell>
          <cell r="AH115">
            <v>7884.915074417283</v>
          </cell>
          <cell r="AI115">
            <v>8542.717930742443</v>
          </cell>
        </row>
        <row r="116">
          <cell r="I116">
            <v>55.9389</v>
          </cell>
          <cell r="O116">
            <v>78.6</v>
          </cell>
          <cell r="P116">
            <v>77.07</v>
          </cell>
          <cell r="Q116">
            <v>71.5</v>
          </cell>
          <cell r="R116">
            <v>70.5</v>
          </cell>
          <cell r="S116">
            <v>69.5</v>
          </cell>
          <cell r="T116">
            <v>68.5</v>
          </cell>
          <cell r="U116">
            <v>67</v>
          </cell>
          <cell r="V116">
            <v>65</v>
          </cell>
          <cell r="W116">
            <v>64.47016119991113</v>
          </cell>
          <cell r="X116">
            <v>65.41739146079286</v>
          </cell>
          <cell r="Y116">
            <v>66.37853893780107</v>
          </cell>
          <cell r="Z116">
            <v>67.3538081101556</v>
          </cell>
          <cell r="AA116">
            <v>68.34340646139484</v>
          </cell>
          <cell r="AB116">
            <v>69.34754452351683</v>
          </cell>
          <cell r="AC116">
            <v>70.36643592176895</v>
          </cell>
          <cell r="AD116">
            <v>71.40029742009548</v>
          </cell>
          <cell r="AE116">
            <v>72.44934896725313</v>
          </cell>
          <cell r="AF116">
            <v>73.51381374360389</v>
          </cell>
          <cell r="AG116">
            <v>74.59391820859567</v>
          </cell>
          <cell r="AH116">
            <v>75.68989214894025</v>
          </cell>
          <cell r="AI116">
            <v>76.80196872749931</v>
          </cell>
        </row>
        <row r="117">
          <cell r="I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222</v>
          </cell>
          <cell r="U117">
            <v>286</v>
          </cell>
          <cell r="V117">
            <v>400</v>
          </cell>
          <cell r="W117">
            <v>162</v>
          </cell>
          <cell r="X117">
            <v>175</v>
          </cell>
          <cell r="Y117">
            <v>184</v>
          </cell>
          <cell r="Z117">
            <v>200</v>
          </cell>
          <cell r="AA117">
            <v>200</v>
          </cell>
          <cell r="AB117">
            <v>200</v>
          </cell>
          <cell r="AC117">
            <v>200</v>
          </cell>
          <cell r="AD117">
            <v>200</v>
          </cell>
          <cell r="AE117">
            <v>200</v>
          </cell>
          <cell r="AF117">
            <v>200</v>
          </cell>
          <cell r="AG117">
            <v>200</v>
          </cell>
          <cell r="AH117">
            <v>200</v>
          </cell>
          <cell r="AI117">
            <v>200</v>
          </cell>
        </row>
        <row r="118">
          <cell r="I118">
            <v>92.24114841371562</v>
          </cell>
          <cell r="O118">
            <v>107.00114841371561</v>
          </cell>
          <cell r="P118">
            <v>54.40114841371561</v>
          </cell>
          <cell r="Q118">
            <v>0.4011484137156103</v>
          </cell>
          <cell r="R118">
            <v>0.4011484137156103</v>
          </cell>
          <cell r="S118">
            <v>0.4011484137156103</v>
          </cell>
          <cell r="T118">
            <v>0.4011484137156103</v>
          </cell>
          <cell r="U118">
            <v>0.4011484137156103</v>
          </cell>
          <cell r="V118">
            <v>0.4011484137156103</v>
          </cell>
          <cell r="W118">
            <v>0.4011484137156103</v>
          </cell>
          <cell r="X118">
            <v>0.4011484137156103</v>
          </cell>
          <cell r="Y118">
            <v>0.4011484137156103</v>
          </cell>
          <cell r="Z118">
            <v>0.4011484137156103</v>
          </cell>
          <cell r="AA118">
            <v>0.4011484137156103</v>
          </cell>
          <cell r="AB118">
            <v>0.4011484137156103</v>
          </cell>
          <cell r="AC118">
            <v>0.4011484137156103</v>
          </cell>
          <cell r="AD118">
            <v>0.4011484137156103</v>
          </cell>
          <cell r="AE118">
            <v>0.4011484137156103</v>
          </cell>
          <cell r="AF118">
            <v>0.4011484137156103</v>
          </cell>
          <cell r="AG118">
            <v>0.4011484137156103</v>
          </cell>
          <cell r="AH118">
            <v>0.4011484137156103</v>
          </cell>
          <cell r="AI118">
            <v>0.4011484137156103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"/>
      <sheetName val="Tasas de Interés"/>
      <sheetName val="BCP"/>
      <sheetName val="Soc. Mon. de Dep."/>
      <sheetName val="Panorama Monetario"/>
      <sheetName val="Soc. no Mon. de Dep."/>
      <sheetName val="Panorama Soc. de Dep."/>
      <sheetName val="ControlSheet"/>
      <sheetName val="Cuentas FMI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  <sheetName val="DOC"/>
      <sheetName val="Input"/>
      <sheetName val="Main Output Table"/>
      <sheetName val="BoP"/>
      <sheetName val="End-94-update"/>
      <sheetName val="Projects"/>
      <sheetName val="export"/>
      <sheetName val="import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DSA-2000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WEO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  <sheetName val="Main"/>
      <sheetName val="Links"/>
      <sheetName val="ErrCheck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ig1"/>
      <sheetName val="Fig2"/>
      <sheetName val="Fig3"/>
      <sheetName val="Fig4"/>
      <sheetName val="Fig5"/>
      <sheetName val="Fig6"/>
      <sheetName val="Table 1"/>
      <sheetName val="Table 4"/>
      <sheetName val="Table 5"/>
      <sheetName val="Table 6"/>
      <sheetName val="Data"/>
      <sheetName val="BSA Matrix"/>
      <sheetName val="EDSS ER data"/>
      <sheetName val="EDSS data"/>
      <sheetName val="QEDS"/>
      <sheetName val="QEDS data"/>
      <sheetName val="JEDH"/>
      <sheetName val="CPIS"/>
      <sheetName val="CB"/>
      <sheetName val="Govt"/>
      <sheetName val="ODC"/>
      <sheetName val="OFC"/>
      <sheetName val="NFC"/>
      <sheetName val="OR"/>
      <sheetName val="NR"/>
      <sheetName val="Figure 4"/>
      <sheetName val="Figure 5"/>
      <sheetName val="Figure 6"/>
      <sheetName val="Data for charts"/>
      <sheetName val="Chart1"/>
      <sheetName val="Chart2"/>
      <sheetName val="Chart3"/>
      <sheetName val="Chart4"/>
    </sheetNames>
    <sheetDataSet>
      <sheetData sheetId="15">
        <row r="1">
          <cell r="A1" t="str">
            <v>Table 2 Gross External Debt Position: Foreign Currency and Domestic Currency Debt 3/ 4/ 5/ (Millions of USD)</v>
          </cell>
        </row>
        <row r="2">
          <cell r="A2" t="str">
            <v>           </v>
          </cell>
          <cell r="B2" t="str">
            <v>2004Q4</v>
          </cell>
          <cell r="C2" t="str">
            <v>2005Q1</v>
          </cell>
          <cell r="D2" t="str">
            <v>2005Q2</v>
          </cell>
          <cell r="E2" t="str">
            <v>2005Q3</v>
          </cell>
          <cell r="F2" t="str">
            <v>2005Q4</v>
          </cell>
        </row>
        <row r="3">
          <cell r="A3" t="str">
            <v>  063_T2_Foreign.Currency.Debt..6/</v>
          </cell>
          <cell r="B3">
            <v>27887</v>
          </cell>
          <cell r="C3">
            <v>28842</v>
          </cell>
          <cell r="D3">
            <v>28351</v>
          </cell>
          <cell r="E3">
            <v>28276</v>
          </cell>
          <cell r="F3">
            <v>28442</v>
          </cell>
        </row>
        <row r="4">
          <cell r="A4" t="str">
            <v>  064_T2_..Short-term</v>
          </cell>
          <cell r="B4">
            <v>7909</v>
          </cell>
          <cell r="C4">
            <v>9281</v>
          </cell>
          <cell r="D4">
            <v>10217</v>
          </cell>
          <cell r="E4">
            <v>9126</v>
          </cell>
          <cell r="F4">
            <v>9710</v>
          </cell>
        </row>
        <row r="5">
          <cell r="A5" t="str">
            <v>  065_T2_..Long-term</v>
          </cell>
          <cell r="B5">
            <v>19978</v>
          </cell>
          <cell r="C5">
            <v>19561</v>
          </cell>
          <cell r="D5">
            <v>18134</v>
          </cell>
          <cell r="E5">
            <v>19150</v>
          </cell>
          <cell r="F5">
            <v>18732</v>
          </cell>
        </row>
        <row r="6">
          <cell r="A6" t="str">
            <v>  066_T2_Domestic.Currency.Debt..7/</v>
          </cell>
          <cell r="B6">
            <v>15447</v>
          </cell>
          <cell r="C6">
            <v>17671</v>
          </cell>
          <cell r="D6">
            <v>17795</v>
          </cell>
          <cell r="E6">
            <v>18499</v>
          </cell>
          <cell r="F6">
            <v>17767</v>
          </cell>
        </row>
        <row r="7">
          <cell r="A7" t="str">
            <v>  067_T2_..Short-term</v>
          </cell>
          <cell r="B7">
            <v>5708</v>
          </cell>
          <cell r="C7">
            <v>7619</v>
          </cell>
          <cell r="D7">
            <v>6459</v>
          </cell>
          <cell r="E7">
            <v>7490</v>
          </cell>
          <cell r="F7">
            <v>6873</v>
          </cell>
        </row>
        <row r="8">
          <cell r="A8" t="str">
            <v>  068_T2_..Long-term</v>
          </cell>
          <cell r="B8">
            <v>9739</v>
          </cell>
          <cell r="C8">
            <v>10052</v>
          </cell>
          <cell r="D8">
            <v>11336</v>
          </cell>
          <cell r="E8">
            <v>11009</v>
          </cell>
          <cell r="F8">
            <v>10894</v>
          </cell>
        </row>
        <row r="9">
          <cell r="A9" t="str">
            <v>  069_T2_Gross.External.Debt.Position</v>
          </cell>
          <cell r="B9">
            <v>43334</v>
          </cell>
          <cell r="C9">
            <v>46513</v>
          </cell>
          <cell r="D9">
            <v>46146</v>
          </cell>
          <cell r="E9">
            <v>46775</v>
          </cell>
          <cell r="F9">
            <v>46209</v>
          </cell>
        </row>
        <row r="10">
          <cell r="A10" t="str">
            <v>SDDS Encouraged Items 1/2/  </v>
          </cell>
        </row>
        <row r="11">
          <cell r="A11" t="str">
            <v>           </v>
          </cell>
        </row>
        <row r="12">
          <cell r="A12" t="str">
            <v> Data are in millions</v>
          </cell>
        </row>
        <row r="13">
          <cell r="A13" t="str">
            <v>             Page: Country: South Africa Row: Series Column: Time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QED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UPLOAD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200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Quarterly Raw Data"/>
      <sheetName val="Quarterly MacroFlo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CHDIC97"/>
      <sheetName val="Sheet1"/>
      <sheetName val="RED47"/>
      <sheetName val="cuadros"/>
    </sheetNames>
    <sheetDataSet>
      <sheetData sheetId="0">
        <row r="1">
          <cell r="A1" t="str">
            <v>CON APERTURAS SUGERIDAS</v>
          </cell>
          <cell r="O1" t="str">
            <v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> </v>
          </cell>
          <cell r="O4" t="str">
            <v>Apéndice III, Anexo 1</v>
          </cell>
          <cell r="P4">
            <v>515.7</v>
          </cell>
          <cell r="Q4">
            <v>515.7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>                        Tipo de Cambio L13.0869 = US$ 1.0</v>
          </cell>
          <cell r="P6">
            <v>-8.2</v>
          </cell>
          <cell r="Q6">
            <v>-8.2</v>
          </cell>
          <cell r="R6">
            <v>-8177</v>
          </cell>
          <cell r="T6">
            <v>51102</v>
          </cell>
        </row>
        <row r="7">
          <cell r="P7">
            <v>-279.9</v>
          </cell>
          <cell r="Q7">
            <v>-279.9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>FIDEICOMISOS </v>
          </cell>
          <cell r="N9" t="str">
            <v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>        c) Dep. a Vta. Bco. Ext.</v>
          </cell>
          <cell r="B22">
            <v>1140274</v>
          </cell>
          <cell r="C22" t="str">
            <v> </v>
          </cell>
          <cell r="E22" t="str">
            <v> </v>
          </cell>
          <cell r="G22">
            <v>1140274</v>
          </cell>
          <cell r="H22" t="str">
            <v> </v>
          </cell>
          <cell r="O22">
            <v>1140274</v>
          </cell>
          <cell r="T22">
            <v>22515</v>
          </cell>
        </row>
        <row r="23">
          <cell r="A23" t="str">
            <v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> </v>
          </cell>
        </row>
        <row r="30">
          <cell r="A30" t="str">
            <v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>        g) Corp. Interamer. de Inversiones</v>
          </cell>
          <cell r="B40">
            <v>12309</v>
          </cell>
          <cell r="C40" t="str">
            <v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  <sheetName val="A"/>
    </sheetNames>
    <sheetDataSet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  .1B . EZN</v>
          </cell>
          <cell r="B26" t="str">
            <v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>           </v>
          </cell>
          <cell r="B1605" t="str">
            <v>CANJE BECH</v>
          </cell>
          <cell r="C1605">
            <v>75483.79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>  .CANJE PRIVADO EN EL BCO. DEL E</v>
          </cell>
          <cell r="C1607">
            <v>75483.79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A-II.3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1">
        <row r="87">
          <cell r="B87" t="str">
            <v> </v>
          </cell>
          <cell r="C87">
            <v>2005</v>
          </cell>
        </row>
        <row r="88">
          <cell r="B88" t="str">
            <v> </v>
          </cell>
          <cell r="C88" t="str">
            <v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9437.8</v>
          </cell>
        </row>
        <row r="94">
          <cell r="C94">
            <v>4334.6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-5381.267300002117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16777.53269999788</v>
          </cell>
        </row>
        <row r="115">
          <cell r="C115" t="str">
            <v> 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</v>
          </cell>
        </row>
        <row r="120">
          <cell r="C120">
            <v>12077.9</v>
          </cell>
        </row>
        <row r="121">
          <cell r="C121" t="str">
            <v> 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> </v>
          </cell>
          <cell r="C154">
            <v>2005</v>
          </cell>
        </row>
        <row r="155">
          <cell r="B155" t="str">
            <v> </v>
          </cell>
          <cell r="C155" t="str">
            <v>  Dic.</v>
          </cell>
        </row>
        <row r="157">
          <cell r="C157">
            <v>37720.9</v>
          </cell>
        </row>
        <row r="158">
          <cell r="C158">
            <v>38017.7</v>
          </cell>
        </row>
        <row r="159">
          <cell r="C159">
            <v>44023.4</v>
          </cell>
        </row>
        <row r="160">
          <cell r="C160">
            <v>6005.7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theme="5" tint="-0.24997000396251678"/>
  </sheetPr>
  <dimension ref="A4:O241"/>
  <sheetViews>
    <sheetView tabSelected="1" zoomScalePageLayoutView="0" workbookViewId="0" topLeftCell="A225">
      <selection activeCell="C232" sqref="C232:L234"/>
    </sheetView>
  </sheetViews>
  <sheetFormatPr defaultColWidth="11.57421875" defaultRowHeight="15"/>
  <cols>
    <col min="1" max="1" width="4.8515625" style="1" customWidth="1"/>
    <col min="2" max="2" width="5.421875" style="1" customWidth="1"/>
    <col min="3" max="12" width="8.7109375" style="2" customWidth="1"/>
    <col min="13" max="16384" width="11.57421875" style="2" customWidth="1"/>
  </cols>
  <sheetData>
    <row r="1" ht="12.75"/>
    <row r="2" ht="12.75"/>
    <row r="3" ht="12.75"/>
    <row r="4" spans="11:12" ht="12.75">
      <c r="K4" s="3" t="s">
        <v>0</v>
      </c>
      <c r="L4" s="3"/>
    </row>
    <row r="5" spans="13:14" ht="12.75" customHeight="1">
      <c r="M5" s="4"/>
      <c r="N5" s="4"/>
    </row>
    <row r="6" spans="1:14" ht="12.75" customHeigh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"/>
      <c r="N6" s="4"/>
    </row>
    <row r="7" spans="1:12" ht="12.7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5.5" customHeight="1">
      <c r="A8" s="7" t="s">
        <v>3</v>
      </c>
      <c r="B8" s="8"/>
      <c r="C8" s="9" t="s">
        <v>4</v>
      </c>
      <c r="D8" s="10"/>
      <c r="E8" s="10"/>
      <c r="F8" s="10"/>
      <c r="G8" s="11"/>
      <c r="H8" s="9" t="s">
        <v>5</v>
      </c>
      <c r="I8" s="10"/>
      <c r="J8" s="10"/>
      <c r="K8" s="10"/>
      <c r="L8" s="11"/>
    </row>
    <row r="9" spans="1:12" ht="12.75" customHeight="1">
      <c r="A9" s="12"/>
      <c r="B9" s="13"/>
      <c r="C9" s="14" t="s">
        <v>6</v>
      </c>
      <c r="D9" s="14" t="s">
        <v>7</v>
      </c>
      <c r="E9" s="15" t="s">
        <v>8</v>
      </c>
      <c r="F9" s="15" t="s">
        <v>9</v>
      </c>
      <c r="G9" s="15" t="s">
        <v>10</v>
      </c>
      <c r="H9" s="14" t="s">
        <v>6</v>
      </c>
      <c r="I9" s="14" t="s">
        <v>7</v>
      </c>
      <c r="J9" s="15" t="s">
        <v>8</v>
      </c>
      <c r="K9" s="15" t="s">
        <v>9</v>
      </c>
      <c r="L9" s="15" t="s">
        <v>10</v>
      </c>
    </row>
    <row r="10" spans="1:12" ht="51.75" customHeight="1">
      <c r="A10" s="16"/>
      <c r="B10" s="17"/>
      <c r="C10" s="18"/>
      <c r="D10" s="18"/>
      <c r="E10" s="19"/>
      <c r="F10" s="19"/>
      <c r="G10" s="19"/>
      <c r="H10" s="18"/>
      <c r="I10" s="18"/>
      <c r="J10" s="19"/>
      <c r="K10" s="19"/>
      <c r="L10" s="19"/>
    </row>
    <row r="11" spans="1:12" ht="12.75">
      <c r="A11" s="20">
        <v>2001</v>
      </c>
      <c r="B11" s="21" t="s">
        <v>11</v>
      </c>
      <c r="C11" s="22" t="s">
        <v>12</v>
      </c>
      <c r="D11" s="23" t="s">
        <v>12</v>
      </c>
      <c r="E11" s="23" t="s">
        <v>12</v>
      </c>
      <c r="F11" s="23" t="s">
        <v>12</v>
      </c>
      <c r="G11" s="24" t="s">
        <v>12</v>
      </c>
      <c r="H11" s="25" t="s">
        <v>12</v>
      </c>
      <c r="I11" s="25" t="s">
        <v>12</v>
      </c>
      <c r="J11" s="25" t="s">
        <v>12</v>
      </c>
      <c r="K11" s="25" t="s">
        <v>12</v>
      </c>
      <c r="L11" s="26" t="s">
        <v>12</v>
      </c>
    </row>
    <row r="12" spans="1:12" ht="12.75">
      <c r="A12" s="27">
        <v>2002</v>
      </c>
      <c r="B12" s="21" t="s">
        <v>11</v>
      </c>
      <c r="C12" s="28" t="s">
        <v>12</v>
      </c>
      <c r="D12" s="24" t="s">
        <v>12</v>
      </c>
      <c r="E12" s="24" t="s">
        <v>12</v>
      </c>
      <c r="F12" s="24" t="s">
        <v>12</v>
      </c>
      <c r="G12" s="24" t="s">
        <v>12</v>
      </c>
      <c r="H12" s="25" t="s">
        <v>12</v>
      </c>
      <c r="I12" s="25" t="s">
        <v>12</v>
      </c>
      <c r="J12" s="25" t="s">
        <v>12</v>
      </c>
      <c r="K12" s="25" t="s">
        <v>12</v>
      </c>
      <c r="L12" s="29" t="s">
        <v>12</v>
      </c>
    </row>
    <row r="13" spans="1:12" ht="12.75">
      <c r="A13" s="27">
        <v>2003</v>
      </c>
      <c r="B13" s="21" t="s">
        <v>11</v>
      </c>
      <c r="C13" s="28" t="s">
        <v>12</v>
      </c>
      <c r="D13" s="24" t="s">
        <v>12</v>
      </c>
      <c r="E13" s="24" t="s">
        <v>12</v>
      </c>
      <c r="F13" s="24" t="s">
        <v>12</v>
      </c>
      <c r="G13" s="24" t="s">
        <v>12</v>
      </c>
      <c r="H13" s="25" t="s">
        <v>12</v>
      </c>
      <c r="I13" s="25" t="s">
        <v>12</v>
      </c>
      <c r="J13" s="25" t="s">
        <v>12</v>
      </c>
      <c r="K13" s="25" t="s">
        <v>12</v>
      </c>
      <c r="L13" s="29" t="s">
        <v>12</v>
      </c>
    </row>
    <row r="14" spans="1:12" ht="12.75">
      <c r="A14" s="27">
        <v>2004</v>
      </c>
      <c r="B14" s="21" t="s">
        <v>11</v>
      </c>
      <c r="C14" s="30">
        <f>0.0384053680911595*100</f>
        <v>3.84053680911595</v>
      </c>
      <c r="D14" s="31" t="s">
        <v>12</v>
      </c>
      <c r="E14" s="24" t="s">
        <v>12</v>
      </c>
      <c r="F14" s="24" t="s">
        <v>12</v>
      </c>
      <c r="G14" s="24" t="s">
        <v>12</v>
      </c>
      <c r="H14" s="31">
        <v>251.1484156066</v>
      </c>
      <c r="I14" s="31" t="s">
        <v>12</v>
      </c>
      <c r="J14" s="25" t="s">
        <v>12</v>
      </c>
      <c r="K14" s="25" t="s">
        <v>12</v>
      </c>
      <c r="L14" s="29" t="s">
        <v>12</v>
      </c>
    </row>
    <row r="15" spans="1:15" ht="12.75">
      <c r="A15" s="27">
        <v>2005</v>
      </c>
      <c r="B15" s="21" t="s">
        <v>11</v>
      </c>
      <c r="C15" s="30">
        <f>0.06689458063474*100</f>
        <v>6.689458063474</v>
      </c>
      <c r="D15" s="31" t="s">
        <v>12</v>
      </c>
      <c r="E15" s="24" t="s">
        <v>12</v>
      </c>
      <c r="F15" s="24" t="s">
        <v>12</v>
      </c>
      <c r="G15" s="24" t="s">
        <v>12</v>
      </c>
      <c r="H15" s="31">
        <v>117.2965587082</v>
      </c>
      <c r="I15" s="31" t="s">
        <v>12</v>
      </c>
      <c r="J15" s="25" t="s">
        <v>12</v>
      </c>
      <c r="K15" s="25" t="s">
        <v>12</v>
      </c>
      <c r="L15" s="29" t="s">
        <v>12</v>
      </c>
      <c r="O15" s="2">
        <f>1600/100</f>
        <v>16</v>
      </c>
    </row>
    <row r="16" spans="1:12" ht="12.75" customHeight="1" hidden="1">
      <c r="A16" s="32">
        <v>2006</v>
      </c>
      <c r="B16" s="33" t="s">
        <v>13</v>
      </c>
      <c r="C16" s="28"/>
      <c r="D16" s="25"/>
      <c r="E16" s="24"/>
      <c r="F16" s="24"/>
      <c r="G16" s="24"/>
      <c r="H16" s="25"/>
      <c r="I16" s="25"/>
      <c r="J16" s="25"/>
      <c r="K16" s="25"/>
      <c r="L16" s="29"/>
    </row>
    <row r="17" spans="1:12" ht="12.75" customHeight="1" hidden="1">
      <c r="A17" s="32"/>
      <c r="B17" s="21" t="s">
        <v>14</v>
      </c>
      <c r="C17" s="28"/>
      <c r="D17" s="25"/>
      <c r="E17" s="24"/>
      <c r="F17" s="24"/>
      <c r="G17" s="24"/>
      <c r="H17" s="25"/>
      <c r="I17" s="25"/>
      <c r="J17" s="25"/>
      <c r="K17" s="25"/>
      <c r="L17" s="29"/>
    </row>
    <row r="18" spans="1:12" ht="12.75" customHeight="1" hidden="1">
      <c r="A18" s="32"/>
      <c r="B18" s="21" t="s">
        <v>15</v>
      </c>
      <c r="C18" s="28"/>
      <c r="D18" s="25"/>
      <c r="E18" s="24"/>
      <c r="F18" s="24"/>
      <c r="G18" s="24"/>
      <c r="H18" s="25"/>
      <c r="I18" s="25"/>
      <c r="J18" s="25"/>
      <c r="K18" s="25"/>
      <c r="L18" s="29"/>
    </row>
    <row r="19" spans="1:12" ht="12.75" customHeight="1" hidden="1">
      <c r="A19" s="32"/>
      <c r="B19" s="21" t="s">
        <v>16</v>
      </c>
      <c r="C19" s="28"/>
      <c r="D19" s="25"/>
      <c r="E19" s="24"/>
      <c r="F19" s="24"/>
      <c r="G19" s="24"/>
      <c r="H19" s="25"/>
      <c r="I19" s="25"/>
      <c r="J19" s="25"/>
      <c r="K19" s="25"/>
      <c r="L19" s="29"/>
    </row>
    <row r="20" spans="1:12" ht="12.75" customHeight="1" hidden="1">
      <c r="A20" s="32"/>
      <c r="B20" s="21" t="s">
        <v>17</v>
      </c>
      <c r="C20" s="28"/>
      <c r="D20" s="25"/>
      <c r="E20" s="24"/>
      <c r="F20" s="24"/>
      <c r="G20" s="24"/>
      <c r="H20" s="25"/>
      <c r="I20" s="25"/>
      <c r="J20" s="25"/>
      <c r="K20" s="25"/>
      <c r="L20" s="29"/>
    </row>
    <row r="21" spans="1:12" ht="12.75" customHeight="1" hidden="1">
      <c r="A21" s="32"/>
      <c r="B21" s="21" t="s">
        <v>18</v>
      </c>
      <c r="C21" s="28"/>
      <c r="D21" s="34"/>
      <c r="E21" s="24"/>
      <c r="F21" s="24"/>
      <c r="G21" s="24"/>
      <c r="H21" s="25"/>
      <c r="I21" s="25"/>
      <c r="J21" s="25"/>
      <c r="K21" s="25"/>
      <c r="L21" s="29"/>
    </row>
    <row r="22" spans="1:12" ht="12.75" customHeight="1" hidden="1">
      <c r="A22" s="32"/>
      <c r="B22" s="21" t="s">
        <v>19</v>
      </c>
      <c r="C22" s="28"/>
      <c r="D22" s="24"/>
      <c r="E22" s="24"/>
      <c r="F22" s="24"/>
      <c r="G22" s="24"/>
      <c r="H22" s="25"/>
      <c r="I22" s="25"/>
      <c r="J22" s="25"/>
      <c r="K22" s="25"/>
      <c r="L22" s="29"/>
    </row>
    <row r="23" spans="1:12" ht="12.75" customHeight="1" hidden="1">
      <c r="A23" s="32"/>
      <c r="B23" s="21" t="s">
        <v>20</v>
      </c>
      <c r="C23" s="28"/>
      <c r="D23" s="24"/>
      <c r="E23" s="24"/>
      <c r="F23" s="24"/>
      <c r="G23" s="24"/>
      <c r="H23" s="25"/>
      <c r="I23" s="25"/>
      <c r="J23" s="25"/>
      <c r="K23" s="25"/>
      <c r="L23" s="29"/>
    </row>
    <row r="24" spans="1:12" ht="12.75" customHeight="1" hidden="1">
      <c r="A24" s="32"/>
      <c r="B24" s="21" t="s">
        <v>21</v>
      </c>
      <c r="C24" s="28"/>
      <c r="D24" s="24"/>
      <c r="E24" s="24"/>
      <c r="F24" s="24"/>
      <c r="G24" s="24"/>
      <c r="H24" s="25"/>
      <c r="I24" s="25"/>
      <c r="J24" s="25"/>
      <c r="K24" s="25"/>
      <c r="L24" s="29"/>
    </row>
    <row r="25" spans="1:12" ht="12.75" customHeight="1" hidden="1">
      <c r="A25" s="32"/>
      <c r="B25" s="21" t="s">
        <v>22</v>
      </c>
      <c r="C25" s="28"/>
      <c r="D25" s="24"/>
      <c r="E25" s="24"/>
      <c r="F25" s="24"/>
      <c r="G25" s="24"/>
      <c r="H25" s="25"/>
      <c r="I25" s="25"/>
      <c r="J25" s="25"/>
      <c r="K25" s="25"/>
      <c r="L25" s="29"/>
    </row>
    <row r="26" spans="1:12" ht="12.75" customHeight="1" hidden="1">
      <c r="A26" s="32"/>
      <c r="B26" s="21" t="s">
        <v>23</v>
      </c>
      <c r="C26" s="28"/>
      <c r="D26" s="24"/>
      <c r="E26" s="24"/>
      <c r="F26" s="24"/>
      <c r="G26" s="24"/>
      <c r="H26" s="25"/>
      <c r="I26" s="25"/>
      <c r="J26" s="25"/>
      <c r="K26" s="25"/>
      <c r="L26" s="29"/>
    </row>
    <row r="27" spans="1:12" ht="12.75">
      <c r="A27" s="32"/>
      <c r="B27" s="21" t="s">
        <v>11</v>
      </c>
      <c r="C27" s="28" t="s">
        <v>12</v>
      </c>
      <c r="D27" s="24" t="s">
        <v>12</v>
      </c>
      <c r="E27" s="24" t="s">
        <v>12</v>
      </c>
      <c r="F27" s="24" t="s">
        <v>12</v>
      </c>
      <c r="G27" s="24" t="s">
        <v>12</v>
      </c>
      <c r="H27" s="25" t="s">
        <v>12</v>
      </c>
      <c r="I27" s="25" t="s">
        <v>12</v>
      </c>
      <c r="J27" s="25" t="s">
        <v>12</v>
      </c>
      <c r="K27" s="25" t="s">
        <v>12</v>
      </c>
      <c r="L27" s="29" t="s">
        <v>12</v>
      </c>
    </row>
    <row r="28" spans="1:12" ht="12.75" customHeight="1" hidden="1">
      <c r="A28" s="35">
        <v>2007</v>
      </c>
      <c r="B28" s="33" t="s">
        <v>13</v>
      </c>
      <c r="C28" s="28"/>
      <c r="D28" s="24"/>
      <c r="E28" s="24"/>
      <c r="F28" s="24"/>
      <c r="G28" s="24"/>
      <c r="H28" s="25"/>
      <c r="I28" s="25"/>
      <c r="J28" s="25"/>
      <c r="K28" s="25"/>
      <c r="L28" s="29"/>
    </row>
    <row r="29" spans="1:12" ht="12.75" customHeight="1" hidden="1">
      <c r="A29" s="35"/>
      <c r="B29" s="21" t="s">
        <v>14</v>
      </c>
      <c r="C29" s="36"/>
      <c r="D29" s="25"/>
      <c r="E29" s="25"/>
      <c r="F29" s="25"/>
      <c r="G29" s="25"/>
      <c r="H29" s="25"/>
      <c r="I29" s="25"/>
      <c r="J29" s="25"/>
      <c r="K29" s="25"/>
      <c r="L29" s="29"/>
    </row>
    <row r="30" spans="1:12" ht="12.75" customHeight="1" hidden="1">
      <c r="A30" s="35"/>
      <c r="B30" s="21" t="s">
        <v>15</v>
      </c>
      <c r="C30" s="36"/>
      <c r="D30" s="25"/>
      <c r="E30" s="25"/>
      <c r="F30" s="25"/>
      <c r="G30" s="25"/>
      <c r="H30" s="25"/>
      <c r="I30" s="25"/>
      <c r="J30" s="25"/>
      <c r="K30" s="25"/>
      <c r="L30" s="29"/>
    </row>
    <row r="31" spans="1:12" ht="12.75" customHeight="1" hidden="1">
      <c r="A31" s="35"/>
      <c r="B31" s="21" t="s">
        <v>16</v>
      </c>
      <c r="C31" s="36"/>
      <c r="D31" s="25"/>
      <c r="E31" s="25"/>
      <c r="F31" s="25"/>
      <c r="G31" s="25"/>
      <c r="H31" s="25"/>
      <c r="I31" s="25"/>
      <c r="J31" s="25"/>
      <c r="K31" s="25"/>
      <c r="L31" s="29"/>
    </row>
    <row r="32" spans="1:12" ht="12.75" customHeight="1" hidden="1">
      <c r="A32" s="35"/>
      <c r="B32" s="37" t="s">
        <v>17</v>
      </c>
      <c r="C32" s="30">
        <f>0.0983826011710823*100</f>
        <v>9.83826011710823</v>
      </c>
      <c r="D32" s="24"/>
      <c r="E32" s="24"/>
      <c r="F32" s="24"/>
      <c r="G32" s="24"/>
      <c r="H32" s="31">
        <v>50.26311210185</v>
      </c>
      <c r="I32" s="38"/>
      <c r="J32" s="25"/>
      <c r="K32" s="25"/>
      <c r="L32" s="29"/>
    </row>
    <row r="33" spans="1:12" ht="12.75" customHeight="1" hidden="1">
      <c r="A33" s="35"/>
      <c r="B33" s="37" t="s">
        <v>18</v>
      </c>
      <c r="C33" s="30">
        <f>0.0995973051804324*100</f>
        <v>9.95973051804324</v>
      </c>
      <c r="D33" s="24"/>
      <c r="E33" s="24"/>
      <c r="F33" s="24"/>
      <c r="G33" s="24"/>
      <c r="H33" s="31">
        <v>104.5636002162</v>
      </c>
      <c r="I33" s="38"/>
      <c r="J33" s="39"/>
      <c r="K33" s="39"/>
      <c r="L33" s="29"/>
    </row>
    <row r="34" spans="1:12" ht="12.75" customHeight="1" hidden="1">
      <c r="A34" s="35"/>
      <c r="B34" s="21" t="s">
        <v>19</v>
      </c>
      <c r="C34" s="30">
        <f>0.099*100</f>
        <v>9.9</v>
      </c>
      <c r="D34" s="24"/>
      <c r="E34" s="24"/>
      <c r="F34" s="24"/>
      <c r="G34" s="24"/>
      <c r="H34" s="31">
        <v>13.925632786560001</v>
      </c>
      <c r="I34" s="38"/>
      <c r="J34" s="25"/>
      <c r="K34" s="25"/>
      <c r="L34" s="29"/>
    </row>
    <row r="35" spans="1:12" ht="12.75" customHeight="1" hidden="1">
      <c r="A35" s="35"/>
      <c r="B35" s="21" t="s">
        <v>20</v>
      </c>
      <c r="C35" s="30"/>
      <c r="D35" s="31">
        <f>0.11533*100</f>
        <v>11.533</v>
      </c>
      <c r="E35" s="24"/>
      <c r="F35" s="24"/>
      <c r="G35" s="24"/>
      <c r="H35" s="38"/>
      <c r="I35" s="31">
        <v>27.55080462288</v>
      </c>
      <c r="J35" s="25"/>
      <c r="K35" s="25"/>
      <c r="L35" s="29"/>
    </row>
    <row r="36" spans="1:12" ht="12.75" customHeight="1" hidden="1">
      <c r="A36" s="35"/>
      <c r="B36" s="21" t="s">
        <v>21</v>
      </c>
      <c r="C36" s="28"/>
      <c r="D36" s="31">
        <f>0.11233*100</f>
        <v>11.233</v>
      </c>
      <c r="E36" s="24"/>
      <c r="F36" s="24"/>
      <c r="G36" s="24"/>
      <c r="H36" s="38"/>
      <c r="I36" s="31">
        <v>45.3096935575</v>
      </c>
      <c r="J36" s="25"/>
      <c r="K36" s="25"/>
      <c r="L36" s="29"/>
    </row>
    <row r="37" spans="1:12" ht="12.75" customHeight="1" hidden="1">
      <c r="A37" s="35"/>
      <c r="B37" s="21" t="s">
        <v>22</v>
      </c>
      <c r="C37" s="28"/>
      <c r="D37" s="31">
        <f>0.1133*100</f>
        <v>11.33</v>
      </c>
      <c r="E37" s="24"/>
      <c r="F37" s="24"/>
      <c r="G37" s="24"/>
      <c r="H37" s="38"/>
      <c r="I37" s="31">
        <v>5.4368341572</v>
      </c>
      <c r="J37" s="25"/>
      <c r="K37" s="25"/>
      <c r="L37" s="29"/>
    </row>
    <row r="38" spans="1:12" ht="12.75" customHeight="1" hidden="1">
      <c r="A38" s="35"/>
      <c r="B38" s="21" t="s">
        <v>23</v>
      </c>
      <c r="C38" s="28"/>
      <c r="D38" s="31">
        <f>0.112883649350165*100</f>
        <v>11.2883649350165</v>
      </c>
      <c r="E38" s="24"/>
      <c r="F38" s="24"/>
      <c r="G38" s="24"/>
      <c r="H38" s="38"/>
      <c r="I38" s="31">
        <v>42.4570476528</v>
      </c>
      <c r="J38" s="25"/>
      <c r="K38" s="25"/>
      <c r="L38" s="29"/>
    </row>
    <row r="39" spans="1:12" ht="12.75">
      <c r="A39" s="35"/>
      <c r="B39" s="21" t="s">
        <v>11</v>
      </c>
      <c r="C39" s="28" t="s">
        <v>12</v>
      </c>
      <c r="D39" s="31">
        <f>0.1153*100</f>
        <v>11.53</v>
      </c>
      <c r="E39" s="24" t="s">
        <v>12</v>
      </c>
      <c r="F39" s="24" t="s">
        <v>12</v>
      </c>
      <c r="G39" s="24" t="s">
        <v>12</v>
      </c>
      <c r="H39" s="38" t="s">
        <v>12</v>
      </c>
      <c r="I39" s="31">
        <v>16.75420106304</v>
      </c>
      <c r="J39" s="25" t="s">
        <v>12</v>
      </c>
      <c r="K39" s="25" t="s">
        <v>12</v>
      </c>
      <c r="L39" s="29" t="s">
        <v>12</v>
      </c>
    </row>
    <row r="40" spans="1:12" ht="12.75" customHeight="1" hidden="1">
      <c r="A40" s="35">
        <v>2008</v>
      </c>
      <c r="B40" s="33" t="s">
        <v>13</v>
      </c>
      <c r="C40" s="28"/>
      <c r="D40" s="31">
        <f>0.10616*100</f>
        <v>10.616</v>
      </c>
      <c r="E40" s="24"/>
      <c r="F40" s="24"/>
      <c r="G40" s="24"/>
      <c r="H40" s="38"/>
      <c r="I40" s="31">
        <v>60.731840000000005</v>
      </c>
      <c r="J40" s="25" t="s">
        <v>12</v>
      </c>
      <c r="K40" s="25" t="s">
        <v>12</v>
      </c>
      <c r="L40" s="29" t="s">
        <v>12</v>
      </c>
    </row>
    <row r="41" spans="1:12" ht="12.75" customHeight="1" hidden="1">
      <c r="A41" s="35"/>
      <c r="B41" s="21" t="s">
        <v>14</v>
      </c>
      <c r="C41" s="36"/>
      <c r="D41" s="31">
        <f>0.102309629683638*100</f>
        <v>10.230962968363801</v>
      </c>
      <c r="E41" s="24"/>
      <c r="F41" s="24"/>
      <c r="G41" s="24"/>
      <c r="H41" s="38"/>
      <c r="I41" s="31">
        <v>93.29028</v>
      </c>
      <c r="J41" s="25" t="s">
        <v>12</v>
      </c>
      <c r="K41" s="25" t="s">
        <v>12</v>
      </c>
      <c r="L41" s="29" t="s">
        <v>12</v>
      </c>
    </row>
    <row r="42" spans="1:12" ht="12.75" customHeight="1" hidden="1">
      <c r="A42" s="35"/>
      <c r="B42" s="21" t="s">
        <v>15</v>
      </c>
      <c r="C42" s="36"/>
      <c r="D42" s="31">
        <f>0.10106*100</f>
        <v>10.106</v>
      </c>
      <c r="E42" s="24"/>
      <c r="F42" s="24"/>
      <c r="G42" s="24"/>
      <c r="H42" s="38"/>
      <c r="I42" s="31">
        <v>108.89657</v>
      </c>
      <c r="J42" s="25" t="s">
        <v>12</v>
      </c>
      <c r="K42" s="25" t="s">
        <v>12</v>
      </c>
      <c r="L42" s="29" t="s">
        <v>12</v>
      </c>
    </row>
    <row r="43" spans="1:12" ht="12.75" customHeight="1" hidden="1">
      <c r="A43" s="35"/>
      <c r="B43" s="21" t="s">
        <v>16</v>
      </c>
      <c r="C43" s="40"/>
      <c r="D43" s="31">
        <f>0.10106*100</f>
        <v>10.106</v>
      </c>
      <c r="E43" s="24"/>
      <c r="F43" s="24"/>
      <c r="G43" s="24"/>
      <c r="H43" s="38"/>
      <c r="I43" s="31">
        <v>57.4698</v>
      </c>
      <c r="J43" s="25" t="s">
        <v>12</v>
      </c>
      <c r="K43" s="25" t="s">
        <v>12</v>
      </c>
      <c r="L43" s="29" t="s">
        <v>12</v>
      </c>
    </row>
    <row r="44" spans="1:12" ht="12.75" customHeight="1" hidden="1">
      <c r="A44" s="35"/>
      <c r="B44" s="37" t="s">
        <v>17</v>
      </c>
      <c r="C44" s="40"/>
      <c r="D44" s="31">
        <f>0.105023362672366*100</f>
        <v>10.5023362672366</v>
      </c>
      <c r="E44" s="24"/>
      <c r="F44" s="24"/>
      <c r="G44" s="24"/>
      <c r="H44" s="38"/>
      <c r="I44" s="31">
        <v>28.8604</v>
      </c>
      <c r="J44" s="25" t="s">
        <v>12</v>
      </c>
      <c r="K44" s="25" t="s">
        <v>12</v>
      </c>
      <c r="L44" s="29" t="s">
        <v>12</v>
      </c>
    </row>
    <row r="45" spans="1:12" ht="12.75" customHeight="1" hidden="1">
      <c r="A45" s="35"/>
      <c r="B45" s="37" t="s">
        <v>18</v>
      </c>
      <c r="C45" s="40"/>
      <c r="D45" s="31">
        <f>0.105118638630986*100</f>
        <v>10.5118638630986</v>
      </c>
      <c r="E45" s="24"/>
      <c r="F45" s="24"/>
      <c r="G45" s="24"/>
      <c r="H45" s="38"/>
      <c r="I45" s="31">
        <v>27.828288</v>
      </c>
      <c r="J45" s="25" t="s">
        <v>12</v>
      </c>
      <c r="K45" s="25" t="s">
        <v>12</v>
      </c>
      <c r="L45" s="29" t="s">
        <v>12</v>
      </c>
    </row>
    <row r="46" spans="1:12" ht="12.75" customHeight="1" hidden="1">
      <c r="A46" s="35"/>
      <c r="B46" s="21" t="s">
        <v>19</v>
      </c>
      <c r="C46" s="30">
        <f>0.0875069969381339*100</f>
        <v>8.75069969381339</v>
      </c>
      <c r="D46" s="31">
        <f>0.109048803038981*100</f>
        <v>10.9048803038981</v>
      </c>
      <c r="E46" s="24"/>
      <c r="F46" s="24"/>
      <c r="G46" s="24"/>
      <c r="H46" s="31">
        <v>36.427382627</v>
      </c>
      <c r="I46" s="31">
        <v>90.541041</v>
      </c>
      <c r="J46" s="25" t="s">
        <v>12</v>
      </c>
      <c r="K46" s="25" t="s">
        <v>12</v>
      </c>
      <c r="L46" s="29" t="s">
        <v>12</v>
      </c>
    </row>
    <row r="47" spans="1:12" ht="12.75" customHeight="1" hidden="1">
      <c r="A47" s="35"/>
      <c r="B47" s="21" t="s">
        <v>20</v>
      </c>
      <c r="C47" s="30">
        <f>0.09*100</f>
        <v>9</v>
      </c>
      <c r="D47" s="31">
        <f>0.11092*100</f>
        <v>11.092</v>
      </c>
      <c r="E47" s="24"/>
      <c r="F47" s="24"/>
      <c r="G47" s="24"/>
      <c r="H47" s="31">
        <v>36.835115657</v>
      </c>
      <c r="I47" s="31">
        <v>38.9986</v>
      </c>
      <c r="J47" s="25" t="s">
        <v>12</v>
      </c>
      <c r="K47" s="25" t="s">
        <v>12</v>
      </c>
      <c r="L47" s="29" t="s">
        <v>12</v>
      </c>
    </row>
    <row r="48" spans="1:12" ht="12.75" customHeight="1" hidden="1">
      <c r="A48" s="35"/>
      <c r="B48" s="21" t="s">
        <v>21</v>
      </c>
      <c r="C48" s="40"/>
      <c r="D48" s="31">
        <f>0.1145*100</f>
        <v>11.450000000000001</v>
      </c>
      <c r="E48" s="24"/>
      <c r="F48" s="24"/>
      <c r="G48" s="24"/>
      <c r="H48" s="38"/>
      <c r="I48" s="31">
        <v>0.976785</v>
      </c>
      <c r="J48" s="25" t="s">
        <v>12</v>
      </c>
      <c r="K48" s="25" t="s">
        <v>12</v>
      </c>
      <c r="L48" s="29" t="s">
        <v>12</v>
      </c>
    </row>
    <row r="49" spans="1:12" ht="12.75" customHeight="1" hidden="1">
      <c r="A49" s="35"/>
      <c r="B49" s="21" t="s">
        <v>22</v>
      </c>
      <c r="C49" s="30">
        <f>0.0930024766735076*100</f>
        <v>9.30024766735076</v>
      </c>
      <c r="D49" s="31">
        <f>0.11*100</f>
        <v>11</v>
      </c>
      <c r="E49" s="24"/>
      <c r="F49" s="24"/>
      <c r="G49" s="24"/>
      <c r="H49" s="31">
        <v>75.21374825199999</v>
      </c>
      <c r="I49" s="31">
        <v>157.09019999999998</v>
      </c>
      <c r="J49" s="25" t="s">
        <v>12</v>
      </c>
      <c r="K49" s="25" t="s">
        <v>12</v>
      </c>
      <c r="L49" s="29" t="s">
        <v>12</v>
      </c>
    </row>
    <row r="50" spans="1:12" ht="12.75" customHeight="1" hidden="1">
      <c r="A50" s="35"/>
      <c r="B50" s="21" t="s">
        <v>23</v>
      </c>
      <c r="C50" s="30">
        <f>0.09026*100</f>
        <v>9.026</v>
      </c>
      <c r="D50" s="31">
        <f>0.1104*100</f>
        <v>11.04</v>
      </c>
      <c r="E50" s="24"/>
      <c r="F50" s="24"/>
      <c r="G50" s="24"/>
      <c r="H50" s="31">
        <v>38.100464202000005</v>
      </c>
      <c r="I50" s="31">
        <v>11.634151</v>
      </c>
      <c r="J50" s="25" t="s">
        <v>12</v>
      </c>
      <c r="K50" s="25" t="s">
        <v>12</v>
      </c>
      <c r="L50" s="29" t="s">
        <v>12</v>
      </c>
    </row>
    <row r="51" spans="1:12" ht="12.75">
      <c r="A51" s="35"/>
      <c r="B51" s="21" t="s">
        <v>11</v>
      </c>
      <c r="C51" s="36" t="s">
        <v>12</v>
      </c>
      <c r="D51" s="25" t="s">
        <v>12</v>
      </c>
      <c r="E51" s="25" t="s">
        <v>12</v>
      </c>
      <c r="F51" s="25" t="s">
        <v>12</v>
      </c>
      <c r="G51" s="25" t="s">
        <v>12</v>
      </c>
      <c r="H51" s="25" t="s">
        <v>12</v>
      </c>
      <c r="I51" s="25" t="s">
        <v>12</v>
      </c>
      <c r="J51" s="25" t="s">
        <v>12</v>
      </c>
      <c r="K51" s="25" t="s">
        <v>12</v>
      </c>
      <c r="L51" s="29" t="s">
        <v>12</v>
      </c>
    </row>
    <row r="52" spans="1:12" ht="12.75" customHeight="1" hidden="1">
      <c r="A52" s="35">
        <v>2009</v>
      </c>
      <c r="B52" s="33" t="s">
        <v>13</v>
      </c>
      <c r="C52" s="36" t="s">
        <v>12</v>
      </c>
      <c r="D52" s="31" t="s">
        <v>12</v>
      </c>
      <c r="E52" s="25" t="s">
        <v>12</v>
      </c>
      <c r="F52" s="25" t="s">
        <v>12</v>
      </c>
      <c r="G52" s="25" t="s">
        <v>12</v>
      </c>
      <c r="H52" s="25" t="s">
        <v>12</v>
      </c>
      <c r="I52" s="31" t="s">
        <v>12</v>
      </c>
      <c r="J52" s="25" t="s">
        <v>12</v>
      </c>
      <c r="K52" s="25" t="s">
        <v>12</v>
      </c>
      <c r="L52" s="29" t="s">
        <v>12</v>
      </c>
    </row>
    <row r="53" spans="1:12" ht="12.75" customHeight="1" hidden="1">
      <c r="A53" s="35"/>
      <c r="B53" s="21" t="s">
        <v>14</v>
      </c>
      <c r="C53" s="36" t="s">
        <v>12</v>
      </c>
      <c r="D53" s="31" t="s">
        <v>12</v>
      </c>
      <c r="E53" s="25" t="s">
        <v>12</v>
      </c>
      <c r="F53" s="25" t="s">
        <v>12</v>
      </c>
      <c r="G53" s="25" t="s">
        <v>12</v>
      </c>
      <c r="H53" s="25" t="s">
        <v>12</v>
      </c>
      <c r="I53" s="31" t="s">
        <v>12</v>
      </c>
      <c r="J53" s="25" t="s">
        <v>12</v>
      </c>
      <c r="K53" s="25" t="s">
        <v>12</v>
      </c>
      <c r="L53" s="29" t="s">
        <v>12</v>
      </c>
    </row>
    <row r="54" spans="1:12" ht="12.75" customHeight="1" hidden="1">
      <c r="A54" s="35"/>
      <c r="B54" s="21" t="s">
        <v>15</v>
      </c>
      <c r="C54" s="36" t="s">
        <v>12</v>
      </c>
      <c r="D54" s="31" t="s">
        <v>12</v>
      </c>
      <c r="E54" s="25" t="s">
        <v>12</v>
      </c>
      <c r="F54" s="25" t="s">
        <v>12</v>
      </c>
      <c r="G54" s="25" t="s">
        <v>12</v>
      </c>
      <c r="H54" s="25" t="s">
        <v>12</v>
      </c>
      <c r="I54" s="31" t="s">
        <v>12</v>
      </c>
      <c r="J54" s="25" t="s">
        <v>12</v>
      </c>
      <c r="K54" s="25" t="s">
        <v>12</v>
      </c>
      <c r="L54" s="29" t="s">
        <v>12</v>
      </c>
    </row>
    <row r="55" spans="1:12" ht="12.75" customHeight="1" hidden="1">
      <c r="A55" s="35"/>
      <c r="B55" s="21" t="s">
        <v>16</v>
      </c>
      <c r="C55" s="36" t="s">
        <v>12</v>
      </c>
      <c r="D55" s="31" t="s">
        <v>12</v>
      </c>
      <c r="E55" s="31" t="s">
        <v>12</v>
      </c>
      <c r="F55" s="25" t="s">
        <v>12</v>
      </c>
      <c r="G55" s="25" t="s">
        <v>12</v>
      </c>
      <c r="H55" s="25" t="s">
        <v>12</v>
      </c>
      <c r="I55" s="31" t="s">
        <v>12</v>
      </c>
      <c r="J55" s="31" t="s">
        <v>12</v>
      </c>
      <c r="K55" s="25" t="s">
        <v>12</v>
      </c>
      <c r="L55" s="29" t="s">
        <v>12</v>
      </c>
    </row>
    <row r="56" spans="1:12" ht="12.75" customHeight="1" hidden="1">
      <c r="A56" s="35"/>
      <c r="B56" s="21" t="s">
        <v>17</v>
      </c>
      <c r="C56" s="36" t="s">
        <v>12</v>
      </c>
      <c r="D56" s="31" t="s">
        <v>12</v>
      </c>
      <c r="E56" s="31" t="s">
        <v>12</v>
      </c>
      <c r="F56" s="25" t="s">
        <v>12</v>
      </c>
      <c r="G56" s="25" t="s">
        <v>12</v>
      </c>
      <c r="H56" s="25" t="s">
        <v>12</v>
      </c>
      <c r="I56" s="31" t="s">
        <v>12</v>
      </c>
      <c r="J56" s="31" t="s">
        <v>12</v>
      </c>
      <c r="K56" s="25" t="s">
        <v>12</v>
      </c>
      <c r="L56" s="29" t="s">
        <v>12</v>
      </c>
    </row>
    <row r="57" spans="1:12" ht="12.75" customHeight="1" hidden="1">
      <c r="A57" s="35"/>
      <c r="B57" s="21" t="s">
        <v>18</v>
      </c>
      <c r="C57" s="36" t="s">
        <v>12</v>
      </c>
      <c r="D57" s="31" t="s">
        <v>12</v>
      </c>
      <c r="E57" s="31" t="s">
        <v>12</v>
      </c>
      <c r="F57" s="25" t="s">
        <v>12</v>
      </c>
      <c r="G57" s="25" t="s">
        <v>12</v>
      </c>
      <c r="H57" s="25" t="s">
        <v>12</v>
      </c>
      <c r="I57" s="31" t="s">
        <v>12</v>
      </c>
      <c r="J57" s="31" t="s">
        <v>12</v>
      </c>
      <c r="K57" s="25" t="s">
        <v>12</v>
      </c>
      <c r="L57" s="29" t="s">
        <v>12</v>
      </c>
    </row>
    <row r="58" spans="1:12" ht="12.75" customHeight="1" hidden="1">
      <c r="A58" s="35"/>
      <c r="B58" s="21" t="s">
        <v>19</v>
      </c>
      <c r="C58" s="36" t="s">
        <v>12</v>
      </c>
      <c r="D58" s="31" t="s">
        <v>12</v>
      </c>
      <c r="E58" s="31" t="s">
        <v>12</v>
      </c>
      <c r="F58" s="25" t="s">
        <v>12</v>
      </c>
      <c r="G58" s="25" t="s">
        <v>12</v>
      </c>
      <c r="H58" s="25" t="s">
        <v>12</v>
      </c>
      <c r="I58" s="31" t="s">
        <v>12</v>
      </c>
      <c r="J58" s="31" t="s">
        <v>12</v>
      </c>
      <c r="K58" s="25" t="s">
        <v>12</v>
      </c>
      <c r="L58" s="29" t="s">
        <v>12</v>
      </c>
    </row>
    <row r="59" spans="1:12" ht="12.75" customHeight="1" hidden="1">
      <c r="A59" s="35"/>
      <c r="B59" s="21" t="s">
        <v>20</v>
      </c>
      <c r="C59" s="30" t="s">
        <v>12</v>
      </c>
      <c r="D59" s="31" t="s">
        <v>12</v>
      </c>
      <c r="E59" s="31" t="s">
        <v>12</v>
      </c>
      <c r="F59" s="25" t="s">
        <v>12</v>
      </c>
      <c r="G59" s="25" t="s">
        <v>12</v>
      </c>
      <c r="H59" s="25" t="s">
        <v>12</v>
      </c>
      <c r="I59" s="31" t="s">
        <v>12</v>
      </c>
      <c r="J59" s="31" t="s">
        <v>12</v>
      </c>
      <c r="K59" s="25" t="s">
        <v>12</v>
      </c>
      <c r="L59" s="29" t="s">
        <v>12</v>
      </c>
    </row>
    <row r="60" spans="1:12" ht="12.75" customHeight="1" hidden="1">
      <c r="A60" s="35"/>
      <c r="B60" s="21" t="s">
        <v>24</v>
      </c>
      <c r="C60" s="30" t="s">
        <v>12</v>
      </c>
      <c r="D60" s="31" t="s">
        <v>12</v>
      </c>
      <c r="E60" s="31" t="s">
        <v>12</v>
      </c>
      <c r="F60" s="25" t="s">
        <v>12</v>
      </c>
      <c r="G60" s="25" t="s">
        <v>12</v>
      </c>
      <c r="H60" s="31" t="s">
        <v>12</v>
      </c>
      <c r="I60" s="31" t="s">
        <v>12</v>
      </c>
      <c r="J60" s="31" t="s">
        <v>12</v>
      </c>
      <c r="K60" s="25" t="s">
        <v>12</v>
      </c>
      <c r="L60" s="29" t="s">
        <v>12</v>
      </c>
    </row>
    <row r="61" spans="1:12" ht="12.75" customHeight="1" hidden="1">
      <c r="A61" s="35"/>
      <c r="B61" s="21" t="s">
        <v>22</v>
      </c>
      <c r="C61" s="36" t="s">
        <v>12</v>
      </c>
      <c r="D61" s="31" t="s">
        <v>12</v>
      </c>
      <c r="E61" s="31" t="s">
        <v>12</v>
      </c>
      <c r="F61" s="25" t="s">
        <v>12</v>
      </c>
      <c r="G61" s="25" t="s">
        <v>12</v>
      </c>
      <c r="H61" s="25" t="s">
        <v>12</v>
      </c>
      <c r="I61" s="31" t="s">
        <v>12</v>
      </c>
      <c r="J61" s="31" t="s">
        <v>12</v>
      </c>
      <c r="K61" s="25" t="s">
        <v>12</v>
      </c>
      <c r="L61" s="29" t="s">
        <v>12</v>
      </c>
    </row>
    <row r="62" spans="1:12" ht="12.75" customHeight="1" hidden="1">
      <c r="A62" s="35"/>
      <c r="B62" s="21" t="s">
        <v>23</v>
      </c>
      <c r="C62" s="30" t="s">
        <v>12</v>
      </c>
      <c r="D62" s="31" t="s">
        <v>12</v>
      </c>
      <c r="E62" s="31" t="s">
        <v>12</v>
      </c>
      <c r="F62" s="31" t="s">
        <v>12</v>
      </c>
      <c r="G62" s="25" t="s">
        <v>12</v>
      </c>
      <c r="H62" s="31" t="s">
        <v>12</v>
      </c>
      <c r="I62" s="31" t="s">
        <v>12</v>
      </c>
      <c r="J62" s="31" t="s">
        <v>12</v>
      </c>
      <c r="K62" s="25" t="s">
        <v>12</v>
      </c>
      <c r="L62" s="29" t="s">
        <v>12</v>
      </c>
    </row>
    <row r="63" spans="1:12" ht="12.75">
      <c r="A63" s="35"/>
      <c r="B63" s="21" t="s">
        <v>11</v>
      </c>
      <c r="C63" s="30" t="s">
        <v>12</v>
      </c>
      <c r="D63" s="31" t="s">
        <v>12</v>
      </c>
      <c r="E63" s="31" t="s">
        <v>12</v>
      </c>
      <c r="F63" s="31" t="s">
        <v>12</v>
      </c>
      <c r="G63" s="25" t="s">
        <v>12</v>
      </c>
      <c r="H63" s="31" t="s">
        <v>12</v>
      </c>
      <c r="I63" s="31" t="s">
        <v>12</v>
      </c>
      <c r="J63" s="31" t="s">
        <v>12</v>
      </c>
      <c r="K63" s="25" t="s">
        <v>12</v>
      </c>
      <c r="L63" s="29" t="s">
        <v>12</v>
      </c>
    </row>
    <row r="64" spans="1:12" ht="12.75" customHeight="1" hidden="1">
      <c r="A64" s="35">
        <v>2010</v>
      </c>
      <c r="B64" s="21" t="s">
        <v>13</v>
      </c>
      <c r="C64" s="30" t="s">
        <v>12</v>
      </c>
      <c r="D64" s="31" t="s">
        <v>12</v>
      </c>
      <c r="E64" s="31" t="s">
        <v>12</v>
      </c>
      <c r="F64" s="31" t="s">
        <v>12</v>
      </c>
      <c r="G64" s="25" t="s">
        <v>12</v>
      </c>
      <c r="H64" s="31" t="s">
        <v>12</v>
      </c>
      <c r="I64" s="31" t="s">
        <v>12</v>
      </c>
      <c r="J64" s="31" t="s">
        <v>12</v>
      </c>
      <c r="K64" s="25" t="s">
        <v>12</v>
      </c>
      <c r="L64" s="29" t="s">
        <v>12</v>
      </c>
    </row>
    <row r="65" spans="1:12" ht="12.75" customHeight="1" hidden="1">
      <c r="A65" s="35"/>
      <c r="B65" s="21" t="s">
        <v>14</v>
      </c>
      <c r="C65" s="30" t="s">
        <v>12</v>
      </c>
      <c r="D65" s="31" t="s">
        <v>12</v>
      </c>
      <c r="E65" s="31" t="s">
        <v>12</v>
      </c>
      <c r="F65" s="31" t="s">
        <v>12</v>
      </c>
      <c r="G65" s="25" t="s">
        <v>12</v>
      </c>
      <c r="H65" s="31" t="s">
        <v>12</v>
      </c>
      <c r="I65" s="31" t="s">
        <v>12</v>
      </c>
      <c r="J65" s="31" t="s">
        <v>12</v>
      </c>
      <c r="K65" s="25" t="s">
        <v>12</v>
      </c>
      <c r="L65" s="29" t="s">
        <v>12</v>
      </c>
    </row>
    <row r="66" spans="1:12" ht="12.75" customHeight="1" hidden="1">
      <c r="A66" s="35"/>
      <c r="B66" s="21" t="s">
        <v>15</v>
      </c>
      <c r="C66" s="30" t="s">
        <v>12</v>
      </c>
      <c r="D66" s="31" t="s">
        <v>12</v>
      </c>
      <c r="E66" s="31" t="s">
        <v>12</v>
      </c>
      <c r="F66" s="31" t="s">
        <v>12</v>
      </c>
      <c r="G66" s="25" t="s">
        <v>12</v>
      </c>
      <c r="H66" s="31" t="s">
        <v>12</v>
      </c>
      <c r="I66" s="31" t="s">
        <v>12</v>
      </c>
      <c r="J66" s="31" t="s">
        <v>12</v>
      </c>
      <c r="K66" s="25" t="s">
        <v>12</v>
      </c>
      <c r="L66" s="29" t="s">
        <v>12</v>
      </c>
    </row>
    <row r="67" spans="1:12" ht="12.75" customHeight="1" hidden="1">
      <c r="A67" s="35"/>
      <c r="B67" s="21" t="s">
        <v>16</v>
      </c>
      <c r="C67" s="30" t="s">
        <v>12</v>
      </c>
      <c r="D67" s="31" t="s">
        <v>12</v>
      </c>
      <c r="E67" s="31" t="s">
        <v>12</v>
      </c>
      <c r="F67" s="31" t="s">
        <v>12</v>
      </c>
      <c r="G67" s="25" t="s">
        <v>12</v>
      </c>
      <c r="H67" s="31" t="s">
        <v>12</v>
      </c>
      <c r="I67" s="31" t="s">
        <v>12</v>
      </c>
      <c r="J67" s="31" t="s">
        <v>12</v>
      </c>
      <c r="K67" s="25" t="s">
        <v>12</v>
      </c>
      <c r="L67" s="29" t="s">
        <v>12</v>
      </c>
    </row>
    <row r="68" spans="1:12" ht="12.75" customHeight="1" hidden="1">
      <c r="A68" s="35"/>
      <c r="B68" s="21" t="s">
        <v>17</v>
      </c>
      <c r="C68" s="30" t="s">
        <v>12</v>
      </c>
      <c r="D68" s="31" t="s">
        <v>12</v>
      </c>
      <c r="E68" s="31" t="s">
        <v>12</v>
      </c>
      <c r="F68" s="31" t="s">
        <v>12</v>
      </c>
      <c r="G68" s="25" t="s">
        <v>12</v>
      </c>
      <c r="H68" s="31" t="s">
        <v>12</v>
      </c>
      <c r="I68" s="31" t="s">
        <v>12</v>
      </c>
      <c r="J68" s="31" t="s">
        <v>12</v>
      </c>
      <c r="K68" s="25" t="s">
        <v>12</v>
      </c>
      <c r="L68" s="29" t="s">
        <v>12</v>
      </c>
    </row>
    <row r="69" spans="1:12" ht="12.75" customHeight="1" hidden="1">
      <c r="A69" s="35"/>
      <c r="B69" s="21" t="s">
        <v>18</v>
      </c>
      <c r="C69" s="30" t="s">
        <v>12</v>
      </c>
      <c r="D69" s="31" t="s">
        <v>12</v>
      </c>
      <c r="E69" s="31" t="s">
        <v>12</v>
      </c>
      <c r="F69" s="31" t="s">
        <v>12</v>
      </c>
      <c r="G69" s="25" t="s">
        <v>12</v>
      </c>
      <c r="H69" s="31" t="s">
        <v>12</v>
      </c>
      <c r="I69" s="31" t="s">
        <v>12</v>
      </c>
      <c r="J69" s="31" t="s">
        <v>12</v>
      </c>
      <c r="K69" s="25" t="s">
        <v>12</v>
      </c>
      <c r="L69" s="29" t="s">
        <v>12</v>
      </c>
    </row>
    <row r="70" spans="1:12" ht="12.75" customHeight="1" hidden="1">
      <c r="A70" s="35"/>
      <c r="B70" s="21" t="s">
        <v>19</v>
      </c>
      <c r="C70" s="30" t="s">
        <v>12</v>
      </c>
      <c r="D70" s="31" t="s">
        <v>12</v>
      </c>
      <c r="E70" s="31" t="s">
        <v>12</v>
      </c>
      <c r="F70" s="31" t="s">
        <v>12</v>
      </c>
      <c r="G70" s="25" t="s">
        <v>12</v>
      </c>
      <c r="H70" s="31" t="s">
        <v>12</v>
      </c>
      <c r="I70" s="31" t="s">
        <v>12</v>
      </c>
      <c r="J70" s="31" t="s">
        <v>12</v>
      </c>
      <c r="K70" s="25" t="s">
        <v>12</v>
      </c>
      <c r="L70" s="29" t="s">
        <v>12</v>
      </c>
    </row>
    <row r="71" spans="1:12" ht="12.75" customHeight="1" hidden="1">
      <c r="A71" s="35"/>
      <c r="B71" s="21" t="s">
        <v>20</v>
      </c>
      <c r="C71" s="30" t="s">
        <v>12</v>
      </c>
      <c r="D71" s="31" t="s">
        <v>12</v>
      </c>
      <c r="E71" s="31" t="s">
        <v>12</v>
      </c>
      <c r="F71" s="31" t="s">
        <v>12</v>
      </c>
      <c r="G71" s="25" t="s">
        <v>12</v>
      </c>
      <c r="H71" s="31" t="s">
        <v>12</v>
      </c>
      <c r="I71" s="31" t="s">
        <v>12</v>
      </c>
      <c r="J71" s="31" t="s">
        <v>12</v>
      </c>
      <c r="K71" s="25" t="s">
        <v>12</v>
      </c>
      <c r="L71" s="29" t="s">
        <v>12</v>
      </c>
    </row>
    <row r="72" spans="1:12" ht="12.75" customHeight="1" hidden="1">
      <c r="A72" s="35"/>
      <c r="B72" s="21" t="s">
        <v>24</v>
      </c>
      <c r="C72" s="30" t="s">
        <v>12</v>
      </c>
      <c r="D72" s="31" t="s">
        <v>12</v>
      </c>
      <c r="E72" s="31" t="s">
        <v>12</v>
      </c>
      <c r="F72" s="31" t="s">
        <v>12</v>
      </c>
      <c r="G72" s="25" t="s">
        <v>12</v>
      </c>
      <c r="H72" s="31" t="s">
        <v>12</v>
      </c>
      <c r="I72" s="31" t="s">
        <v>12</v>
      </c>
      <c r="J72" s="31" t="s">
        <v>12</v>
      </c>
      <c r="K72" s="25" t="s">
        <v>12</v>
      </c>
      <c r="L72" s="29" t="s">
        <v>12</v>
      </c>
    </row>
    <row r="73" spans="1:12" ht="12.75" customHeight="1" hidden="1">
      <c r="A73" s="35"/>
      <c r="B73" s="21" t="s">
        <v>22</v>
      </c>
      <c r="C73" s="30" t="s">
        <v>12</v>
      </c>
      <c r="D73" s="31" t="s">
        <v>12</v>
      </c>
      <c r="E73" s="31" t="s">
        <v>12</v>
      </c>
      <c r="F73" s="31" t="s">
        <v>12</v>
      </c>
      <c r="G73" s="25" t="s">
        <v>12</v>
      </c>
      <c r="H73" s="31" t="s">
        <v>12</v>
      </c>
      <c r="I73" s="31" t="s">
        <v>12</v>
      </c>
      <c r="J73" s="31" t="s">
        <v>12</v>
      </c>
      <c r="K73" s="25" t="s">
        <v>12</v>
      </c>
      <c r="L73" s="29" t="s">
        <v>12</v>
      </c>
    </row>
    <row r="74" spans="1:12" ht="12.75" customHeight="1" hidden="1">
      <c r="A74" s="35"/>
      <c r="B74" s="21" t="s">
        <v>23</v>
      </c>
      <c r="C74" s="30" t="s">
        <v>12</v>
      </c>
      <c r="D74" s="31" t="s">
        <v>12</v>
      </c>
      <c r="E74" s="31" t="s">
        <v>12</v>
      </c>
      <c r="F74" s="31" t="s">
        <v>12</v>
      </c>
      <c r="G74" s="25" t="s">
        <v>12</v>
      </c>
      <c r="H74" s="31" t="s">
        <v>12</v>
      </c>
      <c r="I74" s="31" t="s">
        <v>12</v>
      </c>
      <c r="J74" s="31" t="s">
        <v>12</v>
      </c>
      <c r="K74" s="25" t="s">
        <v>12</v>
      </c>
      <c r="L74" s="29" t="s">
        <v>12</v>
      </c>
    </row>
    <row r="75" spans="1:12" ht="12.75">
      <c r="A75" s="35"/>
      <c r="B75" s="21" t="s">
        <v>11</v>
      </c>
      <c r="C75" s="30" t="s">
        <v>12</v>
      </c>
      <c r="D75" s="31" t="s">
        <v>12</v>
      </c>
      <c r="E75" s="31" t="s">
        <v>12</v>
      </c>
      <c r="F75" s="31" t="s">
        <v>12</v>
      </c>
      <c r="G75" s="25" t="s">
        <v>12</v>
      </c>
      <c r="H75" s="31" t="s">
        <v>12</v>
      </c>
      <c r="I75" s="31" t="s">
        <v>12</v>
      </c>
      <c r="J75" s="31" t="s">
        <v>12</v>
      </c>
      <c r="K75" s="25" t="s">
        <v>12</v>
      </c>
      <c r="L75" s="29" t="s">
        <v>12</v>
      </c>
    </row>
    <row r="76" spans="1:12" ht="12.75" customHeight="1" hidden="1">
      <c r="A76" s="35">
        <v>2011</v>
      </c>
      <c r="B76" s="21" t="s">
        <v>13</v>
      </c>
      <c r="C76" s="30" t="s">
        <v>12</v>
      </c>
      <c r="D76" s="31" t="s">
        <v>12</v>
      </c>
      <c r="E76" s="31" t="s">
        <v>12</v>
      </c>
      <c r="F76" s="31" t="s">
        <v>12</v>
      </c>
      <c r="G76" s="25" t="s">
        <v>12</v>
      </c>
      <c r="H76" s="31" t="s">
        <v>12</v>
      </c>
      <c r="I76" s="31" t="s">
        <v>12</v>
      </c>
      <c r="J76" s="31" t="s">
        <v>12</v>
      </c>
      <c r="K76" s="25" t="s">
        <v>12</v>
      </c>
      <c r="L76" s="29" t="s">
        <v>12</v>
      </c>
    </row>
    <row r="77" spans="1:12" ht="12.75" customHeight="1" hidden="1">
      <c r="A77" s="35"/>
      <c r="B77" s="21" t="s">
        <v>14</v>
      </c>
      <c r="C77" s="30" t="s">
        <v>12</v>
      </c>
      <c r="D77" s="31" t="s">
        <v>12</v>
      </c>
      <c r="E77" s="31" t="s">
        <v>12</v>
      </c>
      <c r="F77" s="31" t="s">
        <v>12</v>
      </c>
      <c r="G77" s="25" t="s">
        <v>12</v>
      </c>
      <c r="H77" s="31" t="s">
        <v>12</v>
      </c>
      <c r="I77" s="31" t="s">
        <v>12</v>
      </c>
      <c r="J77" s="31" t="s">
        <v>12</v>
      </c>
      <c r="K77" s="25" t="s">
        <v>12</v>
      </c>
      <c r="L77" s="29" t="s">
        <v>12</v>
      </c>
    </row>
    <row r="78" spans="1:12" ht="12.75" customHeight="1" hidden="1">
      <c r="A78" s="35"/>
      <c r="B78" s="21" t="s">
        <v>15</v>
      </c>
      <c r="C78" s="30" t="s">
        <v>12</v>
      </c>
      <c r="D78" s="31" t="s">
        <v>12</v>
      </c>
      <c r="E78" s="31" t="s">
        <v>12</v>
      </c>
      <c r="F78" s="31" t="s">
        <v>12</v>
      </c>
      <c r="G78" s="25" t="s">
        <v>12</v>
      </c>
      <c r="H78" s="31" t="s">
        <v>12</v>
      </c>
      <c r="I78" s="31" t="s">
        <v>12</v>
      </c>
      <c r="J78" s="31" t="s">
        <v>12</v>
      </c>
      <c r="K78" s="25" t="s">
        <v>12</v>
      </c>
      <c r="L78" s="29" t="s">
        <v>12</v>
      </c>
    </row>
    <row r="79" spans="1:12" ht="12.75" customHeight="1" hidden="1">
      <c r="A79" s="35"/>
      <c r="B79" s="21" t="s">
        <v>16</v>
      </c>
      <c r="C79" s="30" t="s">
        <v>12</v>
      </c>
      <c r="D79" s="31" t="s">
        <v>12</v>
      </c>
      <c r="E79" s="31" t="s">
        <v>12</v>
      </c>
      <c r="F79" s="31" t="s">
        <v>12</v>
      </c>
      <c r="G79" s="25" t="s">
        <v>12</v>
      </c>
      <c r="H79" s="31" t="s">
        <v>12</v>
      </c>
      <c r="I79" s="31" t="s">
        <v>12</v>
      </c>
      <c r="J79" s="31" t="s">
        <v>12</v>
      </c>
      <c r="K79" s="25" t="s">
        <v>12</v>
      </c>
      <c r="L79" s="29" t="s">
        <v>12</v>
      </c>
    </row>
    <row r="80" spans="1:12" ht="12.75" customHeight="1" hidden="1">
      <c r="A80" s="35"/>
      <c r="B80" s="21" t="s">
        <v>17</v>
      </c>
      <c r="C80" s="30" t="s">
        <v>12</v>
      </c>
      <c r="D80" s="31" t="s">
        <v>12</v>
      </c>
      <c r="E80" s="31" t="s">
        <v>12</v>
      </c>
      <c r="F80" s="31" t="s">
        <v>12</v>
      </c>
      <c r="G80" s="25" t="s">
        <v>12</v>
      </c>
      <c r="H80" s="31" t="s">
        <v>12</v>
      </c>
      <c r="I80" s="31" t="s">
        <v>12</v>
      </c>
      <c r="J80" s="31" t="s">
        <v>12</v>
      </c>
      <c r="K80" s="25" t="s">
        <v>12</v>
      </c>
      <c r="L80" s="29" t="s">
        <v>12</v>
      </c>
    </row>
    <row r="81" spans="1:12" ht="12.75" customHeight="1" hidden="1">
      <c r="A81" s="35"/>
      <c r="B81" s="21" t="s">
        <v>18</v>
      </c>
      <c r="C81" s="30" t="s">
        <v>12</v>
      </c>
      <c r="D81" s="31" t="s">
        <v>12</v>
      </c>
      <c r="E81" s="31" t="s">
        <v>12</v>
      </c>
      <c r="F81" s="31" t="s">
        <v>12</v>
      </c>
      <c r="G81" s="25" t="s">
        <v>12</v>
      </c>
      <c r="H81" s="31" t="s">
        <v>12</v>
      </c>
      <c r="I81" s="31" t="s">
        <v>12</v>
      </c>
      <c r="J81" s="31" t="s">
        <v>12</v>
      </c>
      <c r="K81" s="25" t="s">
        <v>12</v>
      </c>
      <c r="L81" s="29" t="s">
        <v>12</v>
      </c>
    </row>
    <row r="82" spans="1:12" ht="12.75" customHeight="1" hidden="1">
      <c r="A82" s="35"/>
      <c r="B82" s="21" t="s">
        <v>19</v>
      </c>
      <c r="C82" s="30" t="s">
        <v>12</v>
      </c>
      <c r="D82" s="31" t="s">
        <v>12</v>
      </c>
      <c r="E82" s="31" t="s">
        <v>12</v>
      </c>
      <c r="F82" s="31" t="s">
        <v>12</v>
      </c>
      <c r="G82" s="25" t="s">
        <v>12</v>
      </c>
      <c r="H82" s="31" t="s">
        <v>12</v>
      </c>
      <c r="I82" s="31" t="s">
        <v>12</v>
      </c>
      <c r="J82" s="31" t="s">
        <v>12</v>
      </c>
      <c r="K82" s="25" t="s">
        <v>12</v>
      </c>
      <c r="L82" s="29" t="s">
        <v>12</v>
      </c>
    </row>
    <row r="83" spans="1:12" ht="12.75" customHeight="1" hidden="1">
      <c r="A83" s="35"/>
      <c r="B83" s="21" t="s">
        <v>20</v>
      </c>
      <c r="C83" s="30" t="s">
        <v>12</v>
      </c>
      <c r="D83" s="31" t="s">
        <v>12</v>
      </c>
      <c r="E83" s="31" t="s">
        <v>12</v>
      </c>
      <c r="F83" s="31" t="s">
        <v>12</v>
      </c>
      <c r="G83" s="25" t="s">
        <v>12</v>
      </c>
      <c r="H83" s="31" t="s">
        <v>12</v>
      </c>
      <c r="I83" s="31" t="s">
        <v>12</v>
      </c>
      <c r="J83" s="31" t="s">
        <v>12</v>
      </c>
      <c r="K83" s="25" t="s">
        <v>12</v>
      </c>
      <c r="L83" s="29" t="s">
        <v>12</v>
      </c>
    </row>
    <row r="84" spans="1:12" ht="12.75" customHeight="1" hidden="1">
      <c r="A84" s="35"/>
      <c r="B84" s="21" t="s">
        <v>24</v>
      </c>
      <c r="C84" s="30" t="s">
        <v>12</v>
      </c>
      <c r="D84" s="31" t="s">
        <v>12</v>
      </c>
      <c r="E84" s="31" t="s">
        <v>12</v>
      </c>
      <c r="F84" s="31" t="s">
        <v>12</v>
      </c>
      <c r="G84" s="25" t="s">
        <v>12</v>
      </c>
      <c r="H84" s="31" t="s">
        <v>12</v>
      </c>
      <c r="I84" s="31" t="s">
        <v>12</v>
      </c>
      <c r="J84" s="31" t="s">
        <v>12</v>
      </c>
      <c r="K84" s="25" t="s">
        <v>12</v>
      </c>
      <c r="L84" s="29" t="s">
        <v>12</v>
      </c>
    </row>
    <row r="85" spans="1:12" ht="12.75" customHeight="1" hidden="1">
      <c r="A85" s="35"/>
      <c r="B85" s="21" t="s">
        <v>22</v>
      </c>
      <c r="C85" s="30" t="s">
        <v>12</v>
      </c>
      <c r="D85" s="31" t="s">
        <v>12</v>
      </c>
      <c r="E85" s="31" t="s">
        <v>12</v>
      </c>
      <c r="F85" s="31" t="s">
        <v>12</v>
      </c>
      <c r="G85" s="25" t="s">
        <v>12</v>
      </c>
      <c r="H85" s="31" t="s">
        <v>12</v>
      </c>
      <c r="I85" s="31" t="s">
        <v>12</v>
      </c>
      <c r="J85" s="31" t="s">
        <v>12</v>
      </c>
      <c r="K85" s="25" t="s">
        <v>12</v>
      </c>
      <c r="L85" s="29" t="s">
        <v>12</v>
      </c>
    </row>
    <row r="86" spans="1:12" ht="12.75" customHeight="1" hidden="1">
      <c r="A86" s="35"/>
      <c r="B86" s="21" t="s">
        <v>23</v>
      </c>
      <c r="C86" s="30" t="s">
        <v>12</v>
      </c>
      <c r="D86" s="31" t="s">
        <v>12</v>
      </c>
      <c r="E86" s="31" t="s">
        <v>12</v>
      </c>
      <c r="F86" s="31" t="s">
        <v>12</v>
      </c>
      <c r="G86" s="25" t="s">
        <v>12</v>
      </c>
      <c r="H86" s="31" t="s">
        <v>12</v>
      </c>
      <c r="I86" s="31" t="s">
        <v>12</v>
      </c>
      <c r="J86" s="31" t="s">
        <v>12</v>
      </c>
      <c r="K86" s="25" t="s">
        <v>12</v>
      </c>
      <c r="L86" s="29" t="s">
        <v>12</v>
      </c>
    </row>
    <row r="87" spans="1:12" ht="12.75">
      <c r="A87" s="35"/>
      <c r="B87" s="21" t="s">
        <v>11</v>
      </c>
      <c r="C87" s="30" t="s">
        <v>12</v>
      </c>
      <c r="D87" s="31" t="s">
        <v>12</v>
      </c>
      <c r="E87" s="31" t="s">
        <v>12</v>
      </c>
      <c r="F87" s="31" t="s">
        <v>12</v>
      </c>
      <c r="G87" s="25" t="s">
        <v>12</v>
      </c>
      <c r="H87" s="31" t="s">
        <v>12</v>
      </c>
      <c r="I87" s="31" t="s">
        <v>12</v>
      </c>
      <c r="J87" s="31" t="s">
        <v>12</v>
      </c>
      <c r="K87" s="25" t="s">
        <v>12</v>
      </c>
      <c r="L87" s="29" t="s">
        <v>12</v>
      </c>
    </row>
    <row r="88" spans="1:12" ht="12.75" hidden="1">
      <c r="A88" s="35">
        <v>2012</v>
      </c>
      <c r="B88" s="21" t="s">
        <v>13</v>
      </c>
      <c r="C88" s="30" t="s">
        <v>12</v>
      </c>
      <c r="D88" s="31" t="s">
        <v>12</v>
      </c>
      <c r="E88" s="31">
        <v>4.7765</v>
      </c>
      <c r="F88" s="31" t="s">
        <v>12</v>
      </c>
      <c r="G88" s="25" t="s">
        <v>12</v>
      </c>
      <c r="H88" s="31" t="s">
        <v>12</v>
      </c>
      <c r="I88" s="31" t="s">
        <v>12</v>
      </c>
      <c r="J88" s="31">
        <v>270.41</v>
      </c>
      <c r="K88" s="25" t="s">
        <v>12</v>
      </c>
      <c r="L88" s="29" t="s">
        <v>12</v>
      </c>
    </row>
    <row r="89" spans="1:12" ht="12.75" hidden="1">
      <c r="A89" s="35"/>
      <c r="B89" s="21" t="s">
        <v>14</v>
      </c>
      <c r="C89" s="30" t="s">
        <v>12</v>
      </c>
      <c r="D89" s="31" t="s">
        <v>12</v>
      </c>
      <c r="E89" s="31">
        <v>5.6392</v>
      </c>
      <c r="F89" s="31" t="s">
        <v>12</v>
      </c>
      <c r="G89" s="25" t="s">
        <v>12</v>
      </c>
      <c r="H89" s="31" t="s">
        <v>12</v>
      </c>
      <c r="I89" s="31" t="s">
        <v>12</v>
      </c>
      <c r="J89" s="31">
        <v>669.05</v>
      </c>
      <c r="K89" s="25" t="s">
        <v>12</v>
      </c>
      <c r="L89" s="29" t="s">
        <v>12</v>
      </c>
    </row>
    <row r="90" spans="1:12" ht="12.75" hidden="1">
      <c r="A90" s="35"/>
      <c r="B90" s="21" t="s">
        <v>15</v>
      </c>
      <c r="C90" s="30" t="s">
        <v>12</v>
      </c>
      <c r="D90" s="31">
        <v>4.51</v>
      </c>
      <c r="E90" s="31">
        <v>6.59</v>
      </c>
      <c r="F90" s="31" t="s">
        <v>12</v>
      </c>
      <c r="G90" s="25" t="s">
        <v>12</v>
      </c>
      <c r="H90" s="31" t="s">
        <v>12</v>
      </c>
      <c r="I90" s="31">
        <v>13.41</v>
      </c>
      <c r="J90" s="31">
        <v>276.55</v>
      </c>
      <c r="K90" s="25" t="s">
        <v>12</v>
      </c>
      <c r="L90" s="29" t="s">
        <v>12</v>
      </c>
    </row>
    <row r="91" spans="1:12" ht="12.75" hidden="1">
      <c r="A91" s="35"/>
      <c r="B91" s="21" t="s">
        <v>16</v>
      </c>
      <c r="C91" s="30" t="s">
        <v>12</v>
      </c>
      <c r="D91" s="31" t="s">
        <v>12</v>
      </c>
      <c r="E91" s="31">
        <v>6.589</v>
      </c>
      <c r="F91" s="31" t="s">
        <v>12</v>
      </c>
      <c r="G91" s="25" t="s">
        <v>12</v>
      </c>
      <c r="H91" s="31" t="s">
        <v>12</v>
      </c>
      <c r="I91" s="31" t="s">
        <v>12</v>
      </c>
      <c r="J91" s="31">
        <v>340.9</v>
      </c>
      <c r="K91" s="25" t="s">
        <v>12</v>
      </c>
      <c r="L91" s="29" t="s">
        <v>12</v>
      </c>
    </row>
    <row r="92" spans="1:12" ht="12.75" hidden="1">
      <c r="A92" s="35"/>
      <c r="B92" s="21" t="s">
        <v>17</v>
      </c>
      <c r="C92" s="30" t="s">
        <v>12</v>
      </c>
      <c r="D92" s="31" t="s">
        <v>12</v>
      </c>
      <c r="E92" s="31">
        <v>6.18</v>
      </c>
      <c r="F92" s="31">
        <v>7.69</v>
      </c>
      <c r="G92" s="25" t="s">
        <v>12</v>
      </c>
      <c r="H92" s="31" t="s">
        <v>12</v>
      </c>
      <c r="I92" s="31" t="s">
        <v>12</v>
      </c>
      <c r="J92" s="31">
        <v>194.9</v>
      </c>
      <c r="K92" s="31">
        <v>196.7</v>
      </c>
      <c r="L92" s="29" t="s">
        <v>12</v>
      </c>
    </row>
    <row r="93" spans="1:12" ht="12.75" hidden="1">
      <c r="A93" s="35"/>
      <c r="B93" s="21" t="s">
        <v>18</v>
      </c>
      <c r="C93" s="30" t="s">
        <v>12</v>
      </c>
      <c r="D93" s="31" t="s">
        <v>12</v>
      </c>
      <c r="E93" s="31">
        <v>5.51</v>
      </c>
      <c r="F93" s="31">
        <v>7.681</v>
      </c>
      <c r="G93" s="25" t="s">
        <v>12</v>
      </c>
      <c r="H93" s="31" t="s">
        <v>12</v>
      </c>
      <c r="I93" s="31" t="s">
        <v>12</v>
      </c>
      <c r="J93" s="31">
        <v>97.64</v>
      </c>
      <c r="K93" s="31">
        <v>98.6162</v>
      </c>
      <c r="L93" s="29" t="s">
        <v>12</v>
      </c>
    </row>
    <row r="94" spans="1:12" ht="12.75" hidden="1">
      <c r="A94" s="35"/>
      <c r="B94" s="21" t="s">
        <v>19</v>
      </c>
      <c r="C94" s="30" t="s">
        <v>12</v>
      </c>
      <c r="D94" s="31" t="s">
        <v>12</v>
      </c>
      <c r="E94" s="31">
        <v>4.96</v>
      </c>
      <c r="F94" s="31">
        <v>7.59</v>
      </c>
      <c r="G94" s="25" t="s">
        <v>12</v>
      </c>
      <c r="H94" s="31" t="s">
        <v>12</v>
      </c>
      <c r="I94" s="31" t="s">
        <v>12</v>
      </c>
      <c r="J94" s="31">
        <v>49.64</v>
      </c>
      <c r="K94" s="31">
        <v>27.73</v>
      </c>
      <c r="L94" s="29" t="s">
        <v>12</v>
      </c>
    </row>
    <row r="95" spans="1:12" ht="12.75" hidden="1">
      <c r="A95" s="35"/>
      <c r="B95" s="21" t="s">
        <v>20</v>
      </c>
      <c r="C95" s="30" t="s">
        <v>12</v>
      </c>
      <c r="D95" s="31" t="s">
        <v>12</v>
      </c>
      <c r="E95" s="31">
        <v>4.95</v>
      </c>
      <c r="F95" s="31" t="s">
        <v>12</v>
      </c>
      <c r="G95" s="25" t="s">
        <v>12</v>
      </c>
      <c r="H95" s="31" t="s">
        <v>12</v>
      </c>
      <c r="I95" s="31" t="s">
        <v>12</v>
      </c>
      <c r="J95" s="31">
        <v>29.71</v>
      </c>
      <c r="K95" s="31" t="s">
        <v>12</v>
      </c>
      <c r="L95" s="29" t="s">
        <v>12</v>
      </c>
    </row>
    <row r="96" spans="1:12" ht="12.75" hidden="1">
      <c r="A96" s="35"/>
      <c r="B96" s="21" t="s">
        <v>24</v>
      </c>
      <c r="C96" s="30" t="s">
        <v>12</v>
      </c>
      <c r="D96" s="31" t="s">
        <v>12</v>
      </c>
      <c r="E96" s="31" t="s">
        <v>12</v>
      </c>
      <c r="F96" s="31" t="s">
        <v>12</v>
      </c>
      <c r="G96" s="25" t="s">
        <v>12</v>
      </c>
      <c r="H96" s="31" t="s">
        <v>12</v>
      </c>
      <c r="I96" s="31" t="s">
        <v>12</v>
      </c>
      <c r="J96" s="31" t="s">
        <v>12</v>
      </c>
      <c r="K96" s="31" t="s">
        <v>12</v>
      </c>
      <c r="L96" s="29" t="s">
        <v>12</v>
      </c>
    </row>
    <row r="97" spans="1:12" ht="12.75" hidden="1">
      <c r="A97" s="35"/>
      <c r="B97" s="21" t="s">
        <v>22</v>
      </c>
      <c r="C97" s="30" t="s">
        <v>12</v>
      </c>
      <c r="D97" s="31" t="s">
        <v>12</v>
      </c>
      <c r="E97" s="31">
        <v>4.8</v>
      </c>
      <c r="F97" s="31" t="s">
        <v>12</v>
      </c>
      <c r="G97" s="25" t="s">
        <v>12</v>
      </c>
      <c r="H97" s="31" t="s">
        <v>12</v>
      </c>
      <c r="I97" s="31" t="s">
        <v>12</v>
      </c>
      <c r="J97" s="31">
        <v>10.08</v>
      </c>
      <c r="K97" s="31" t="s">
        <v>12</v>
      </c>
      <c r="L97" s="29" t="s">
        <v>12</v>
      </c>
    </row>
    <row r="98" spans="1:12" ht="12.75" hidden="1">
      <c r="A98" s="35"/>
      <c r="B98" s="21" t="s">
        <v>23</v>
      </c>
      <c r="C98" s="30" t="s">
        <v>12</v>
      </c>
      <c r="D98" s="31" t="s">
        <v>12</v>
      </c>
      <c r="E98" s="31" t="s">
        <v>12</v>
      </c>
      <c r="F98" s="31" t="s">
        <v>12</v>
      </c>
      <c r="G98" s="25" t="s">
        <v>12</v>
      </c>
      <c r="H98" s="31" t="s">
        <v>12</v>
      </c>
      <c r="I98" s="31" t="s">
        <v>12</v>
      </c>
      <c r="J98" s="31" t="s">
        <v>12</v>
      </c>
      <c r="K98" s="31" t="s">
        <v>12</v>
      </c>
      <c r="L98" s="29" t="s">
        <v>12</v>
      </c>
    </row>
    <row r="99" spans="1:12" ht="12.75">
      <c r="A99" s="35"/>
      <c r="B99" s="21" t="s">
        <v>11</v>
      </c>
      <c r="C99" s="30" t="s">
        <v>12</v>
      </c>
      <c r="D99" s="31" t="s">
        <v>12</v>
      </c>
      <c r="E99" s="31">
        <v>5</v>
      </c>
      <c r="F99" s="31">
        <v>8</v>
      </c>
      <c r="G99" s="25" t="s">
        <v>12</v>
      </c>
      <c r="H99" s="31" t="s">
        <v>12</v>
      </c>
      <c r="I99" s="31" t="s">
        <v>12</v>
      </c>
      <c r="J99" s="31">
        <v>203.63</v>
      </c>
      <c r="K99" s="31">
        <v>296.01</v>
      </c>
      <c r="L99" s="29" t="s">
        <v>12</v>
      </c>
    </row>
    <row r="100" spans="1:12" ht="12.75" hidden="1">
      <c r="A100" s="35">
        <v>2013</v>
      </c>
      <c r="B100" s="21" t="s">
        <v>13</v>
      </c>
      <c r="C100" s="30" t="s">
        <v>12</v>
      </c>
      <c r="D100" s="31" t="s">
        <v>12</v>
      </c>
      <c r="E100" s="31">
        <v>4.698</v>
      </c>
      <c r="F100" s="31" t="s">
        <v>12</v>
      </c>
      <c r="G100" s="25" t="s">
        <v>12</v>
      </c>
      <c r="H100" s="31" t="s">
        <v>12</v>
      </c>
      <c r="I100" s="31" t="s">
        <v>12</v>
      </c>
      <c r="J100" s="31">
        <v>5.1879</v>
      </c>
      <c r="K100" s="31" t="s">
        <v>12</v>
      </c>
      <c r="L100" s="29" t="s">
        <v>12</v>
      </c>
    </row>
    <row r="101" spans="1:12" ht="12.75" hidden="1">
      <c r="A101" s="35"/>
      <c r="B101" s="21" t="s">
        <v>14</v>
      </c>
      <c r="C101" s="30" t="s">
        <v>12</v>
      </c>
      <c r="D101" s="31" t="s">
        <v>12</v>
      </c>
      <c r="E101" s="31">
        <v>4.566</v>
      </c>
      <c r="F101" s="31" t="s">
        <v>12</v>
      </c>
      <c r="G101" s="25" t="s">
        <v>12</v>
      </c>
      <c r="H101" s="31" t="s">
        <v>12</v>
      </c>
      <c r="I101" s="31" t="s">
        <v>12</v>
      </c>
      <c r="J101" s="31">
        <v>57.2</v>
      </c>
      <c r="K101" s="31" t="s">
        <v>12</v>
      </c>
      <c r="L101" s="29" t="s">
        <v>12</v>
      </c>
    </row>
    <row r="102" spans="1:12" ht="12.75" hidden="1">
      <c r="A102" s="35"/>
      <c r="B102" s="21" t="s">
        <v>15</v>
      </c>
      <c r="C102" s="30" t="s">
        <v>12</v>
      </c>
      <c r="D102" s="31" t="s">
        <v>12</v>
      </c>
      <c r="E102" s="31" t="s">
        <v>12</v>
      </c>
      <c r="F102" s="31" t="s">
        <v>12</v>
      </c>
      <c r="G102" s="25" t="s">
        <v>12</v>
      </c>
      <c r="H102" s="31" t="s">
        <v>12</v>
      </c>
      <c r="I102" s="31" t="s">
        <v>12</v>
      </c>
      <c r="J102" s="31" t="s">
        <v>12</v>
      </c>
      <c r="K102" s="31" t="s">
        <v>12</v>
      </c>
      <c r="L102" s="29" t="s">
        <v>12</v>
      </c>
    </row>
    <row r="103" spans="1:12" ht="12.75" hidden="1">
      <c r="A103" s="35"/>
      <c r="B103" s="21" t="s">
        <v>16</v>
      </c>
      <c r="C103" s="30" t="s">
        <v>12</v>
      </c>
      <c r="D103" s="31" t="s">
        <v>12</v>
      </c>
      <c r="E103" s="31" t="s">
        <v>12</v>
      </c>
      <c r="F103" s="31" t="s">
        <v>12</v>
      </c>
      <c r="G103" s="25" t="s">
        <v>12</v>
      </c>
      <c r="H103" s="31" t="s">
        <v>12</v>
      </c>
      <c r="I103" s="31" t="s">
        <v>12</v>
      </c>
      <c r="J103" s="31" t="s">
        <v>12</v>
      </c>
      <c r="K103" s="31" t="s">
        <v>12</v>
      </c>
      <c r="L103" s="29" t="s">
        <v>12</v>
      </c>
    </row>
    <row r="104" spans="1:12" ht="12.75" hidden="1">
      <c r="A104" s="35"/>
      <c r="B104" s="21" t="s">
        <v>17</v>
      </c>
      <c r="C104" s="30" t="s">
        <v>12</v>
      </c>
      <c r="D104" s="31" t="s">
        <v>12</v>
      </c>
      <c r="E104" s="31">
        <v>6.002</v>
      </c>
      <c r="F104" s="31" t="s">
        <v>12</v>
      </c>
      <c r="G104" s="25" t="s">
        <v>12</v>
      </c>
      <c r="H104" s="31" t="s">
        <v>12</v>
      </c>
      <c r="I104" s="31" t="s">
        <v>12</v>
      </c>
      <c r="J104" s="31">
        <v>49.94</v>
      </c>
      <c r="K104" s="31" t="s">
        <v>12</v>
      </c>
      <c r="L104" s="29" t="s">
        <v>12</v>
      </c>
    </row>
    <row r="105" spans="1:12" ht="12.75" hidden="1">
      <c r="A105" s="35"/>
      <c r="B105" s="21" t="s">
        <v>18</v>
      </c>
      <c r="C105" s="30" t="s">
        <v>12</v>
      </c>
      <c r="D105" s="31" t="s">
        <v>12</v>
      </c>
      <c r="E105" s="31" t="s">
        <v>12</v>
      </c>
      <c r="F105" s="31" t="s">
        <v>12</v>
      </c>
      <c r="G105" s="25" t="s">
        <v>12</v>
      </c>
      <c r="H105" s="31" t="s">
        <v>12</v>
      </c>
      <c r="I105" s="31" t="s">
        <v>12</v>
      </c>
      <c r="J105" s="31" t="s">
        <v>12</v>
      </c>
      <c r="K105" s="31" t="s">
        <v>12</v>
      </c>
      <c r="L105" s="29" t="s">
        <v>12</v>
      </c>
    </row>
    <row r="106" spans="1:12" ht="12.75" hidden="1">
      <c r="A106" s="35"/>
      <c r="B106" s="21" t="s">
        <v>19</v>
      </c>
      <c r="C106" s="30" t="s">
        <v>12</v>
      </c>
      <c r="D106" s="31" t="s">
        <v>12</v>
      </c>
      <c r="E106" s="31">
        <v>5.85</v>
      </c>
      <c r="F106" s="31" t="s">
        <v>12</v>
      </c>
      <c r="G106" s="25" t="s">
        <v>12</v>
      </c>
      <c r="H106" s="31" t="s">
        <v>12</v>
      </c>
      <c r="I106" s="31" t="s">
        <v>12</v>
      </c>
      <c r="J106" s="31">
        <v>7.47</v>
      </c>
      <c r="K106" s="31" t="s">
        <v>12</v>
      </c>
      <c r="L106" s="29" t="s">
        <v>12</v>
      </c>
    </row>
    <row r="107" spans="1:12" ht="12.75" hidden="1">
      <c r="A107" s="35"/>
      <c r="B107" s="21" t="s">
        <v>20</v>
      </c>
      <c r="C107" s="30" t="s">
        <v>12</v>
      </c>
      <c r="D107" s="31" t="s">
        <v>12</v>
      </c>
      <c r="E107" s="31" t="s">
        <v>12</v>
      </c>
      <c r="F107" s="31" t="s">
        <v>12</v>
      </c>
      <c r="G107" s="25" t="s">
        <v>12</v>
      </c>
      <c r="H107" s="31" t="s">
        <v>12</v>
      </c>
      <c r="I107" s="31" t="s">
        <v>12</v>
      </c>
      <c r="J107" s="31" t="s">
        <v>12</v>
      </c>
      <c r="K107" s="31" t="s">
        <v>12</v>
      </c>
      <c r="L107" s="29" t="s">
        <v>12</v>
      </c>
    </row>
    <row r="108" spans="1:12" ht="12.75" hidden="1">
      <c r="A108" s="35"/>
      <c r="B108" s="21" t="s">
        <v>24</v>
      </c>
      <c r="C108" s="30" t="s">
        <v>12</v>
      </c>
      <c r="D108" s="31" t="s">
        <v>12</v>
      </c>
      <c r="E108" s="31">
        <v>7.14</v>
      </c>
      <c r="F108" s="31">
        <v>7.5</v>
      </c>
      <c r="G108" s="25" t="s">
        <v>12</v>
      </c>
      <c r="H108" s="31" t="s">
        <v>12</v>
      </c>
      <c r="I108" s="31" t="s">
        <v>12</v>
      </c>
      <c r="J108" s="31">
        <v>27.33</v>
      </c>
      <c r="K108" s="31">
        <v>2.57</v>
      </c>
      <c r="L108" s="29" t="s">
        <v>12</v>
      </c>
    </row>
    <row r="109" spans="1:12" ht="12.75" hidden="1">
      <c r="A109" s="35"/>
      <c r="B109" s="21" t="s">
        <v>22</v>
      </c>
      <c r="C109" s="30" t="s">
        <v>12</v>
      </c>
      <c r="D109" s="31" t="s">
        <v>12</v>
      </c>
      <c r="E109" s="31" t="s">
        <v>12</v>
      </c>
      <c r="F109" s="31" t="s">
        <v>12</v>
      </c>
      <c r="G109" s="25" t="s">
        <v>12</v>
      </c>
      <c r="H109" s="31" t="s">
        <v>12</v>
      </c>
      <c r="I109" s="31" t="s">
        <v>12</v>
      </c>
      <c r="J109" s="31" t="s">
        <v>12</v>
      </c>
      <c r="K109" s="31" t="s">
        <v>12</v>
      </c>
      <c r="L109" s="29" t="s">
        <v>12</v>
      </c>
    </row>
    <row r="110" spans="1:12" ht="12.75" hidden="1">
      <c r="A110" s="35"/>
      <c r="B110" s="21" t="s">
        <v>23</v>
      </c>
      <c r="C110" s="30" t="s">
        <v>12</v>
      </c>
      <c r="D110" s="31" t="s">
        <v>12</v>
      </c>
      <c r="E110" s="31" t="s">
        <v>12</v>
      </c>
      <c r="F110" s="31" t="s">
        <v>12</v>
      </c>
      <c r="G110" s="25" t="s">
        <v>12</v>
      </c>
      <c r="H110" s="31" t="s">
        <v>12</v>
      </c>
      <c r="I110" s="31" t="s">
        <v>12</v>
      </c>
      <c r="J110" s="31" t="s">
        <v>12</v>
      </c>
      <c r="K110" s="31" t="s">
        <v>12</v>
      </c>
      <c r="L110" s="29" t="s">
        <v>12</v>
      </c>
    </row>
    <row r="111" spans="1:12" ht="12.75">
      <c r="A111" s="35"/>
      <c r="B111" s="21" t="s">
        <v>11</v>
      </c>
      <c r="C111" s="30" t="s">
        <v>12</v>
      </c>
      <c r="D111" s="31" t="s">
        <v>12</v>
      </c>
      <c r="E111" s="31" t="s">
        <v>12</v>
      </c>
      <c r="F111" s="31" t="s">
        <v>12</v>
      </c>
      <c r="G111" s="25" t="s">
        <v>12</v>
      </c>
      <c r="H111" s="31" t="s">
        <v>12</v>
      </c>
      <c r="I111" s="31" t="s">
        <v>12</v>
      </c>
      <c r="J111" s="31" t="s">
        <v>12</v>
      </c>
      <c r="K111" s="31" t="s">
        <v>12</v>
      </c>
      <c r="L111" s="29" t="s">
        <v>12</v>
      </c>
    </row>
    <row r="112" spans="1:12" ht="12.75" hidden="1">
      <c r="A112" s="35">
        <v>2014</v>
      </c>
      <c r="B112" s="21" t="s">
        <v>13</v>
      </c>
      <c r="C112" s="30" t="s">
        <v>12</v>
      </c>
      <c r="D112" s="31" t="s">
        <v>12</v>
      </c>
      <c r="E112" s="31" t="s">
        <v>12</v>
      </c>
      <c r="F112" s="31">
        <v>5.8</v>
      </c>
      <c r="G112" s="25" t="s">
        <v>12</v>
      </c>
      <c r="H112" s="31" t="s">
        <v>12</v>
      </c>
      <c r="I112" s="31" t="s">
        <v>12</v>
      </c>
      <c r="J112" s="31">
        <v>205.92</v>
      </c>
      <c r="K112" s="31" t="s">
        <v>12</v>
      </c>
      <c r="L112" s="29" t="s">
        <v>12</v>
      </c>
    </row>
    <row r="113" spans="1:12" ht="12.75" hidden="1">
      <c r="A113" s="35"/>
      <c r="B113" s="21" t="s">
        <v>14</v>
      </c>
      <c r="C113" s="30" t="s">
        <v>12</v>
      </c>
      <c r="D113" s="31" t="s">
        <v>12</v>
      </c>
      <c r="E113" s="31" t="s">
        <v>12</v>
      </c>
      <c r="F113" s="31">
        <v>7.6</v>
      </c>
      <c r="G113" s="25" t="s">
        <v>12</v>
      </c>
      <c r="H113" s="31" t="s">
        <v>12</v>
      </c>
      <c r="I113" s="31" t="s">
        <v>12</v>
      </c>
      <c r="J113" s="31">
        <v>3.04</v>
      </c>
      <c r="K113" s="31" t="s">
        <v>12</v>
      </c>
      <c r="L113" s="29" t="s">
        <v>12</v>
      </c>
    </row>
    <row r="114" spans="1:12" ht="12.75" hidden="1">
      <c r="A114" s="35"/>
      <c r="B114" s="21" t="s">
        <v>15</v>
      </c>
      <c r="C114" s="30" t="s">
        <v>12</v>
      </c>
      <c r="D114" s="31" t="s">
        <v>12</v>
      </c>
      <c r="E114" s="31" t="s">
        <v>12</v>
      </c>
      <c r="F114" s="31">
        <v>6.79</v>
      </c>
      <c r="G114" s="25" t="s">
        <v>12</v>
      </c>
      <c r="H114" s="31" t="s">
        <v>12</v>
      </c>
      <c r="I114" s="31" t="s">
        <v>12</v>
      </c>
      <c r="J114" s="31">
        <v>388.16</v>
      </c>
      <c r="K114" s="31" t="s">
        <v>12</v>
      </c>
      <c r="L114" s="29" t="s">
        <v>12</v>
      </c>
    </row>
    <row r="115" spans="1:12" ht="12.75" hidden="1">
      <c r="A115" s="35"/>
      <c r="B115" s="21" t="s">
        <v>16</v>
      </c>
      <c r="C115" s="30" t="s">
        <v>12</v>
      </c>
      <c r="D115" s="31" t="s">
        <v>12</v>
      </c>
      <c r="E115" s="31" t="s">
        <v>12</v>
      </c>
      <c r="F115" s="31"/>
      <c r="G115" s="25" t="s">
        <v>12</v>
      </c>
      <c r="H115" s="31" t="s">
        <v>12</v>
      </c>
      <c r="I115" s="31" t="s">
        <v>12</v>
      </c>
      <c r="J115" s="31"/>
      <c r="K115" s="31" t="s">
        <v>12</v>
      </c>
      <c r="L115" s="29" t="s">
        <v>12</v>
      </c>
    </row>
    <row r="116" spans="1:12" ht="12.75" hidden="1">
      <c r="A116" s="35"/>
      <c r="B116" s="21" t="s">
        <v>17</v>
      </c>
      <c r="C116" s="30" t="s">
        <v>12</v>
      </c>
      <c r="D116" s="31" t="s">
        <v>12</v>
      </c>
      <c r="E116" s="31" t="s">
        <v>12</v>
      </c>
      <c r="F116" s="31">
        <f>0.08496*100</f>
        <v>8.495999999999999</v>
      </c>
      <c r="G116" s="25" t="s">
        <v>12</v>
      </c>
      <c r="H116" s="31" t="s">
        <v>12</v>
      </c>
      <c r="I116" s="31" t="s">
        <v>12</v>
      </c>
      <c r="J116" s="31">
        <v>233.4474592</v>
      </c>
      <c r="K116" s="31" t="s">
        <v>12</v>
      </c>
      <c r="L116" s="29" t="s">
        <v>12</v>
      </c>
    </row>
    <row r="117" spans="1:12" ht="12.75" hidden="1">
      <c r="A117" s="35"/>
      <c r="B117" s="21" t="s">
        <v>18</v>
      </c>
      <c r="C117" s="30" t="s">
        <v>12</v>
      </c>
      <c r="D117" s="31" t="s">
        <v>12</v>
      </c>
      <c r="E117" s="31" t="s">
        <v>12</v>
      </c>
      <c r="F117" s="31">
        <f>0.07996*100</f>
        <v>7.996</v>
      </c>
      <c r="G117" s="25" t="s">
        <v>12</v>
      </c>
      <c r="H117" s="31" t="s">
        <v>12</v>
      </c>
      <c r="I117" s="31" t="s">
        <v>12</v>
      </c>
      <c r="J117" s="31">
        <v>51.7726</v>
      </c>
      <c r="K117" s="31" t="s">
        <v>12</v>
      </c>
      <c r="L117" s="29" t="s">
        <v>12</v>
      </c>
    </row>
    <row r="118" spans="1:12" ht="12.75" hidden="1">
      <c r="A118" s="35"/>
      <c r="B118" s="21" t="s">
        <v>19</v>
      </c>
      <c r="C118" s="30" t="s">
        <v>12</v>
      </c>
      <c r="D118" s="31" t="s">
        <v>12</v>
      </c>
      <c r="E118" s="31" t="s">
        <v>12</v>
      </c>
      <c r="F118" s="31">
        <v>7.5</v>
      </c>
      <c r="G118" s="25" t="s">
        <v>12</v>
      </c>
      <c r="H118" s="31" t="s">
        <v>12</v>
      </c>
      <c r="I118" s="31" t="s">
        <v>12</v>
      </c>
      <c r="J118" s="31">
        <v>501.78581169024</v>
      </c>
      <c r="K118" s="31" t="s">
        <v>12</v>
      </c>
      <c r="L118" s="29" t="s">
        <v>12</v>
      </c>
    </row>
    <row r="119" spans="1:12" ht="12.75" hidden="1">
      <c r="A119" s="35"/>
      <c r="B119" s="21" t="s">
        <v>20</v>
      </c>
      <c r="C119" s="30" t="s">
        <v>12</v>
      </c>
      <c r="D119" s="31" t="s">
        <v>12</v>
      </c>
      <c r="E119" s="31" t="s">
        <v>12</v>
      </c>
      <c r="F119" s="31">
        <v>7.5</v>
      </c>
      <c r="G119" s="25" t="s">
        <v>12</v>
      </c>
      <c r="H119" s="31" t="s">
        <v>12</v>
      </c>
      <c r="I119" s="31" t="s">
        <v>12</v>
      </c>
      <c r="J119" s="31">
        <v>376.083465615</v>
      </c>
      <c r="K119" s="31" t="s">
        <v>12</v>
      </c>
      <c r="L119" s="29" t="s">
        <v>12</v>
      </c>
    </row>
    <row r="120" spans="1:12" ht="12.75" hidden="1">
      <c r="A120" s="35"/>
      <c r="B120" s="21" t="s">
        <v>24</v>
      </c>
      <c r="C120" s="30" t="s">
        <v>12</v>
      </c>
      <c r="D120" s="31" t="s">
        <v>12</v>
      </c>
      <c r="E120" s="31" t="s">
        <v>12</v>
      </c>
      <c r="F120" s="31" t="s">
        <v>12</v>
      </c>
      <c r="G120" s="25" t="s">
        <v>12</v>
      </c>
      <c r="H120" s="31" t="s">
        <v>12</v>
      </c>
      <c r="I120" s="31" t="s">
        <v>12</v>
      </c>
      <c r="J120" s="31" t="s">
        <v>12</v>
      </c>
      <c r="K120" s="31" t="s">
        <v>12</v>
      </c>
      <c r="L120" s="29" t="s">
        <v>12</v>
      </c>
    </row>
    <row r="121" spans="1:12" ht="12.75" hidden="1">
      <c r="A121" s="35"/>
      <c r="B121" s="21" t="s">
        <v>22</v>
      </c>
      <c r="C121" s="30" t="s">
        <v>12</v>
      </c>
      <c r="D121" s="31" t="s">
        <v>12</v>
      </c>
      <c r="E121" s="31" t="s">
        <v>12</v>
      </c>
      <c r="F121" s="31" t="s">
        <v>12</v>
      </c>
      <c r="G121" s="25" t="s">
        <v>12</v>
      </c>
      <c r="H121" s="31" t="s">
        <v>12</v>
      </c>
      <c r="I121" s="31" t="s">
        <v>12</v>
      </c>
      <c r="J121" s="31" t="s">
        <v>12</v>
      </c>
      <c r="K121" s="31" t="s">
        <v>12</v>
      </c>
      <c r="L121" s="29" t="s">
        <v>12</v>
      </c>
    </row>
    <row r="122" spans="1:12" ht="12.75" hidden="1">
      <c r="A122" s="35"/>
      <c r="B122" s="21" t="s">
        <v>23</v>
      </c>
      <c r="C122" s="30" t="s">
        <v>12</v>
      </c>
      <c r="D122" s="31" t="s">
        <v>12</v>
      </c>
      <c r="E122" s="31" t="s">
        <v>12</v>
      </c>
      <c r="F122" s="31" t="s">
        <v>12</v>
      </c>
      <c r="G122" s="25" t="s">
        <v>12</v>
      </c>
      <c r="H122" s="31" t="s">
        <v>12</v>
      </c>
      <c r="I122" s="31" t="s">
        <v>12</v>
      </c>
      <c r="J122" s="31" t="s">
        <v>12</v>
      </c>
      <c r="K122" s="31" t="s">
        <v>12</v>
      </c>
      <c r="L122" s="29" t="s">
        <v>12</v>
      </c>
    </row>
    <row r="123" spans="1:12" ht="12.75">
      <c r="A123" s="35"/>
      <c r="B123" s="21" t="s">
        <v>11</v>
      </c>
      <c r="C123" s="30" t="s">
        <v>12</v>
      </c>
      <c r="D123" s="31" t="s">
        <v>12</v>
      </c>
      <c r="E123" s="31" t="s">
        <v>12</v>
      </c>
      <c r="F123" s="31" t="s">
        <v>12</v>
      </c>
      <c r="G123" s="25" t="s">
        <v>12</v>
      </c>
      <c r="H123" s="31" t="s">
        <v>12</v>
      </c>
      <c r="I123" s="31" t="s">
        <v>12</v>
      </c>
      <c r="J123" s="31" t="s">
        <v>12</v>
      </c>
      <c r="K123" s="31" t="s">
        <v>12</v>
      </c>
      <c r="L123" s="29" t="s">
        <v>12</v>
      </c>
    </row>
    <row r="124" spans="1:12" ht="12.75" hidden="1">
      <c r="A124" s="35">
        <v>2015</v>
      </c>
      <c r="B124" s="21" t="s">
        <v>13</v>
      </c>
      <c r="C124" s="30" t="s">
        <v>12</v>
      </c>
      <c r="D124" s="31" t="s">
        <v>12</v>
      </c>
      <c r="E124" s="31">
        <f>0.07744*100</f>
        <v>7.744</v>
      </c>
      <c r="F124" s="25" t="s">
        <v>12</v>
      </c>
      <c r="G124" s="25" t="s">
        <v>12</v>
      </c>
      <c r="H124" s="31" t="s">
        <v>12</v>
      </c>
      <c r="I124" s="25" t="s">
        <v>12</v>
      </c>
      <c r="J124" s="31">
        <v>253.53595488</v>
      </c>
      <c r="K124" s="31" t="s">
        <v>12</v>
      </c>
      <c r="L124" s="29" t="s">
        <v>12</v>
      </c>
    </row>
    <row r="125" spans="1:12" ht="12.75" hidden="1">
      <c r="A125" s="35"/>
      <c r="B125" s="21" t="s">
        <v>14</v>
      </c>
      <c r="C125" s="30" t="s">
        <v>12</v>
      </c>
      <c r="D125" s="31" t="s">
        <v>12</v>
      </c>
      <c r="E125" s="31">
        <f>0.0769791296040874*100</f>
        <v>7.69791296040874</v>
      </c>
      <c r="F125" s="31" t="s">
        <v>12</v>
      </c>
      <c r="G125" s="25" t="s">
        <v>12</v>
      </c>
      <c r="H125" s="31" t="s">
        <v>12</v>
      </c>
      <c r="I125" s="25" t="s">
        <v>12</v>
      </c>
      <c r="J125" s="31">
        <v>427.96076697080997</v>
      </c>
      <c r="K125" s="31" t="s">
        <v>12</v>
      </c>
      <c r="L125" s="29" t="s">
        <v>12</v>
      </c>
    </row>
    <row r="126" spans="1:12" ht="12.75" hidden="1">
      <c r="A126" s="35"/>
      <c r="B126" s="21" t="s">
        <v>15</v>
      </c>
      <c r="C126" s="30" t="s">
        <v>12</v>
      </c>
      <c r="D126" s="31" t="s">
        <v>12</v>
      </c>
      <c r="E126" s="31" t="s">
        <v>12</v>
      </c>
      <c r="F126" s="31" t="s">
        <v>12</v>
      </c>
      <c r="G126" s="31" t="s">
        <v>12</v>
      </c>
      <c r="H126" s="31" t="s">
        <v>12</v>
      </c>
      <c r="I126" s="31" t="s">
        <v>12</v>
      </c>
      <c r="J126" s="31" t="s">
        <v>12</v>
      </c>
      <c r="K126" s="31" t="s">
        <v>12</v>
      </c>
      <c r="L126" s="29" t="s">
        <v>12</v>
      </c>
    </row>
    <row r="127" spans="1:12" ht="12.75" hidden="1">
      <c r="A127" s="35"/>
      <c r="B127" s="21" t="s">
        <v>16</v>
      </c>
      <c r="C127" s="30" t="s">
        <v>12</v>
      </c>
      <c r="D127" s="31" t="s">
        <v>12</v>
      </c>
      <c r="E127" s="31" t="s">
        <v>12</v>
      </c>
      <c r="F127" s="31" t="s">
        <v>12</v>
      </c>
      <c r="G127" s="31" t="s">
        <v>12</v>
      </c>
      <c r="H127" s="31" t="s">
        <v>12</v>
      </c>
      <c r="I127" s="31" t="s">
        <v>12</v>
      </c>
      <c r="J127" s="31" t="s">
        <v>12</v>
      </c>
      <c r="K127" s="31" t="s">
        <v>12</v>
      </c>
      <c r="L127" s="29" t="s">
        <v>12</v>
      </c>
    </row>
    <row r="128" spans="1:12" ht="12.75" hidden="1">
      <c r="A128" s="35"/>
      <c r="B128" s="21" t="s">
        <v>17</v>
      </c>
      <c r="C128" s="30" t="s">
        <v>12</v>
      </c>
      <c r="D128" s="31">
        <f>0.0799*100</f>
        <v>7.99</v>
      </c>
      <c r="E128" s="31">
        <f>0.08*100</f>
        <v>8</v>
      </c>
      <c r="F128" s="31" t="s">
        <v>12</v>
      </c>
      <c r="G128" s="31" t="s">
        <v>12</v>
      </c>
      <c r="H128" s="31" t="s">
        <v>12</v>
      </c>
      <c r="I128" s="31">
        <v>128.89004976</v>
      </c>
      <c r="J128" s="31">
        <v>25.71292498</v>
      </c>
      <c r="K128" s="31" t="s">
        <v>12</v>
      </c>
      <c r="L128" s="29" t="s">
        <v>12</v>
      </c>
    </row>
    <row r="129" spans="1:13" ht="12.75" hidden="1">
      <c r="A129" s="35"/>
      <c r="B129" s="21" t="s">
        <v>18</v>
      </c>
      <c r="C129" s="30" t="s">
        <v>12</v>
      </c>
      <c r="D129" s="31" t="s">
        <v>12</v>
      </c>
      <c r="E129" s="31" t="s">
        <v>12</v>
      </c>
      <c r="F129" s="31" t="s">
        <v>12</v>
      </c>
      <c r="G129" s="31" t="s">
        <v>12</v>
      </c>
      <c r="H129" s="31" t="s">
        <v>12</v>
      </c>
      <c r="I129" s="31" t="s">
        <v>12</v>
      </c>
      <c r="J129" s="31" t="s">
        <v>12</v>
      </c>
      <c r="K129" s="31" t="s">
        <v>12</v>
      </c>
      <c r="L129" s="29" t="s">
        <v>12</v>
      </c>
      <c r="M129" s="41"/>
    </row>
    <row r="130" spans="1:13" ht="12.75" hidden="1">
      <c r="A130" s="35"/>
      <c r="B130" s="21" t="s">
        <v>19</v>
      </c>
      <c r="C130" s="30" t="s">
        <v>12</v>
      </c>
      <c r="D130" s="31">
        <v>7.95</v>
      </c>
      <c r="E130" s="31" t="s">
        <v>12</v>
      </c>
      <c r="F130" s="31" t="s">
        <v>12</v>
      </c>
      <c r="G130" s="31" t="s">
        <v>12</v>
      </c>
      <c r="H130" s="31" t="s">
        <v>12</v>
      </c>
      <c r="I130" s="31">
        <f>3.34*27.2789</f>
        <v>91.111526</v>
      </c>
      <c r="J130" s="31" t="s">
        <v>12</v>
      </c>
      <c r="K130" s="31" t="s">
        <v>12</v>
      </c>
      <c r="L130" s="29" t="s">
        <v>12</v>
      </c>
      <c r="M130" s="41"/>
    </row>
    <row r="131" spans="1:12" ht="12.75" hidden="1">
      <c r="A131" s="35"/>
      <c r="B131" s="21" t="s">
        <v>20</v>
      </c>
      <c r="C131" s="30" t="s">
        <v>12</v>
      </c>
      <c r="D131" s="31" t="s">
        <v>12</v>
      </c>
      <c r="E131" s="31" t="s">
        <v>12</v>
      </c>
      <c r="F131" s="31" t="s">
        <v>12</v>
      </c>
      <c r="G131" s="31" t="s">
        <v>12</v>
      </c>
      <c r="H131" s="31" t="s">
        <v>12</v>
      </c>
      <c r="I131" s="31" t="s">
        <v>12</v>
      </c>
      <c r="J131" s="31" t="s">
        <v>12</v>
      </c>
      <c r="K131" s="31" t="s">
        <v>12</v>
      </c>
      <c r="L131" s="29" t="s">
        <v>12</v>
      </c>
    </row>
    <row r="132" spans="1:12" ht="12.75" hidden="1">
      <c r="A132" s="35"/>
      <c r="B132" s="21" t="s">
        <v>24</v>
      </c>
      <c r="C132" s="30" t="s">
        <v>12</v>
      </c>
      <c r="D132" s="31" t="s">
        <v>12</v>
      </c>
      <c r="E132" s="31" t="s">
        <v>12</v>
      </c>
      <c r="F132" s="31" t="s">
        <v>12</v>
      </c>
      <c r="G132" s="31" t="s">
        <v>12</v>
      </c>
      <c r="H132" s="31" t="s">
        <v>12</v>
      </c>
      <c r="I132" s="31" t="s">
        <v>12</v>
      </c>
      <c r="J132" s="31" t="s">
        <v>12</v>
      </c>
      <c r="K132" s="31" t="s">
        <v>12</v>
      </c>
      <c r="L132" s="29" t="s">
        <v>12</v>
      </c>
    </row>
    <row r="133" spans="1:12" ht="12.75" hidden="1">
      <c r="A133" s="35"/>
      <c r="B133" s="21" t="s">
        <v>22</v>
      </c>
      <c r="C133" s="30" t="s">
        <v>12</v>
      </c>
      <c r="D133" s="31" t="s">
        <v>12</v>
      </c>
      <c r="E133" s="31" t="s">
        <v>12</v>
      </c>
      <c r="F133" s="31" t="s">
        <v>12</v>
      </c>
      <c r="G133" s="31" t="s">
        <v>12</v>
      </c>
      <c r="H133" s="31" t="s">
        <v>12</v>
      </c>
      <c r="I133" s="31" t="s">
        <v>12</v>
      </c>
      <c r="J133" s="31" t="s">
        <v>12</v>
      </c>
      <c r="K133" s="31" t="s">
        <v>12</v>
      </c>
      <c r="L133" s="29" t="s">
        <v>12</v>
      </c>
    </row>
    <row r="134" spans="1:12" ht="12.75" hidden="1">
      <c r="A134" s="35"/>
      <c r="B134" s="21" t="s">
        <v>23</v>
      </c>
      <c r="C134" s="30" t="s">
        <v>12</v>
      </c>
      <c r="D134" s="31" t="s">
        <v>12</v>
      </c>
      <c r="E134" s="31" t="s">
        <v>12</v>
      </c>
      <c r="F134" s="31" t="s">
        <v>12</v>
      </c>
      <c r="G134" s="31" t="s">
        <v>12</v>
      </c>
      <c r="H134" s="31" t="s">
        <v>12</v>
      </c>
      <c r="I134" s="31" t="s">
        <v>12</v>
      </c>
      <c r="J134" s="31" t="s">
        <v>12</v>
      </c>
      <c r="K134" s="31" t="s">
        <v>12</v>
      </c>
      <c r="L134" s="29" t="s">
        <v>12</v>
      </c>
    </row>
    <row r="135" spans="1:12" ht="12.75">
      <c r="A135" s="35"/>
      <c r="B135" s="21" t="s">
        <v>11</v>
      </c>
      <c r="C135" s="30" t="s">
        <v>12</v>
      </c>
      <c r="D135" s="31" t="s">
        <v>12</v>
      </c>
      <c r="E135" s="31" t="s">
        <v>12</v>
      </c>
      <c r="F135" s="31" t="s">
        <v>12</v>
      </c>
      <c r="G135" s="31" t="s">
        <v>12</v>
      </c>
      <c r="H135" s="31" t="s">
        <v>12</v>
      </c>
      <c r="I135" s="31" t="s">
        <v>12</v>
      </c>
      <c r="J135" s="31" t="s">
        <v>12</v>
      </c>
      <c r="K135" s="31" t="s">
        <v>12</v>
      </c>
      <c r="L135" s="29" t="s">
        <v>12</v>
      </c>
    </row>
    <row r="136" spans="1:12" ht="12.75" hidden="1">
      <c r="A136" s="42">
        <v>2016</v>
      </c>
      <c r="B136" s="21" t="s">
        <v>13</v>
      </c>
      <c r="C136" s="30" t="s">
        <v>12</v>
      </c>
      <c r="D136" s="31" t="s">
        <v>12</v>
      </c>
      <c r="E136" s="31" t="s">
        <v>12</v>
      </c>
      <c r="F136" s="31" t="s">
        <v>12</v>
      </c>
      <c r="G136" s="31" t="s">
        <v>12</v>
      </c>
      <c r="H136" s="31" t="s">
        <v>12</v>
      </c>
      <c r="I136" s="31" t="s">
        <v>12</v>
      </c>
      <c r="J136" s="31" t="s">
        <v>12</v>
      </c>
      <c r="K136" s="31" t="s">
        <v>12</v>
      </c>
      <c r="L136" s="29" t="s">
        <v>12</v>
      </c>
    </row>
    <row r="137" spans="1:12" ht="12.75" hidden="1">
      <c r="A137" s="42"/>
      <c r="B137" s="21" t="s">
        <v>14</v>
      </c>
      <c r="C137" s="30" t="s">
        <v>12</v>
      </c>
      <c r="D137" s="31">
        <f>0.07947*100</f>
        <v>7.947</v>
      </c>
      <c r="E137" s="31">
        <f>0.078*100</f>
        <v>7.8</v>
      </c>
      <c r="F137" s="31" t="s">
        <v>12</v>
      </c>
      <c r="G137" s="31" t="s">
        <v>12</v>
      </c>
      <c r="H137" s="31" t="s">
        <v>12</v>
      </c>
      <c r="I137" s="31">
        <v>0.27154897913</v>
      </c>
      <c r="J137" s="31">
        <v>40.4426891295</v>
      </c>
      <c r="K137" s="31" t="s">
        <v>12</v>
      </c>
      <c r="L137" s="29" t="s">
        <v>12</v>
      </c>
    </row>
    <row r="138" spans="1:12" ht="12.75" hidden="1">
      <c r="A138" s="42"/>
      <c r="B138" s="21" t="s">
        <v>15</v>
      </c>
      <c r="C138" s="30" t="s">
        <v>12</v>
      </c>
      <c r="D138" s="31">
        <f>0.07936*100</f>
        <v>7.936</v>
      </c>
      <c r="E138" s="31">
        <f>0.082373013596849*100</f>
        <v>8.2373013596849</v>
      </c>
      <c r="F138" s="31" t="s">
        <v>12</v>
      </c>
      <c r="G138" s="31" t="s">
        <v>12</v>
      </c>
      <c r="H138" s="31" t="s">
        <v>12</v>
      </c>
      <c r="I138" s="31">
        <v>189.771230148456</v>
      </c>
      <c r="J138" s="31">
        <v>114.802249901186</v>
      </c>
      <c r="K138" s="31" t="s">
        <v>12</v>
      </c>
      <c r="L138" s="29" t="s">
        <v>12</v>
      </c>
    </row>
    <row r="139" spans="1:12" ht="12.75" hidden="1">
      <c r="A139" s="42"/>
      <c r="B139" s="21" t="s">
        <v>16</v>
      </c>
      <c r="C139" s="30" t="s">
        <v>12</v>
      </c>
      <c r="D139" s="31">
        <v>7.9399999999999995</v>
      </c>
      <c r="E139" s="31">
        <v>7.89</v>
      </c>
      <c r="F139" s="31" t="s">
        <v>12</v>
      </c>
      <c r="G139" s="31" t="s">
        <v>12</v>
      </c>
      <c r="H139" s="31" t="s">
        <v>12</v>
      </c>
      <c r="I139" s="31">
        <v>82.6134726672</v>
      </c>
      <c r="J139" s="31">
        <v>0.8680002576720001</v>
      </c>
      <c r="K139" s="31" t="s">
        <v>12</v>
      </c>
      <c r="L139" s="29" t="s">
        <v>12</v>
      </c>
    </row>
    <row r="140" spans="1:12" ht="12.75" hidden="1">
      <c r="A140" s="42"/>
      <c r="B140" s="21" t="s">
        <v>17</v>
      </c>
      <c r="C140" s="30" t="s">
        <v>12</v>
      </c>
      <c r="D140" s="31">
        <v>7.89</v>
      </c>
      <c r="E140" s="31">
        <f>0.0799979469089823*100</f>
        <v>7.999794690898231</v>
      </c>
      <c r="F140" s="31" t="s">
        <v>12</v>
      </c>
      <c r="G140" s="31" t="s">
        <v>12</v>
      </c>
      <c r="H140" s="31" t="s">
        <v>12</v>
      </c>
      <c r="I140" s="31">
        <v>452.8</v>
      </c>
      <c r="J140" s="31">
        <v>74.81362538064</v>
      </c>
      <c r="K140" s="31" t="s">
        <v>12</v>
      </c>
      <c r="L140" s="29" t="s">
        <v>12</v>
      </c>
    </row>
    <row r="141" spans="1:12" ht="12.75" hidden="1">
      <c r="A141" s="42"/>
      <c r="B141" s="21" t="s">
        <v>18</v>
      </c>
      <c r="C141" s="30" t="s">
        <v>12</v>
      </c>
      <c r="D141" s="31">
        <v>7.871878124434352</v>
      </c>
      <c r="E141" s="31" t="s">
        <v>12</v>
      </c>
      <c r="F141" s="31" t="s">
        <v>12</v>
      </c>
      <c r="G141" s="31" t="s">
        <v>12</v>
      </c>
      <c r="H141" s="31" t="s">
        <v>12</v>
      </c>
      <c r="I141" s="31">
        <v>575.0913821819018</v>
      </c>
      <c r="J141" s="31" t="s">
        <v>12</v>
      </c>
      <c r="K141" s="31" t="s">
        <v>12</v>
      </c>
      <c r="L141" s="29" t="s">
        <v>12</v>
      </c>
    </row>
    <row r="142" spans="1:12" ht="12.75" hidden="1">
      <c r="A142" s="42"/>
      <c r="B142" s="21" t="s">
        <v>19</v>
      </c>
      <c r="C142" s="30" t="s">
        <v>12</v>
      </c>
      <c r="D142" s="31">
        <f>0.07897*100</f>
        <v>7.897</v>
      </c>
      <c r="E142" s="31">
        <f>0.0799993790472139*100</f>
        <v>7.999937904721389</v>
      </c>
      <c r="F142" s="31" t="s">
        <v>12</v>
      </c>
      <c r="G142" s="31" t="s">
        <v>12</v>
      </c>
      <c r="H142" s="31" t="s">
        <v>12</v>
      </c>
      <c r="I142" s="31">
        <v>95.42398445319601</v>
      </c>
      <c r="J142" s="31">
        <v>72.32843834672</v>
      </c>
      <c r="K142" s="31" t="s">
        <v>12</v>
      </c>
      <c r="L142" s="29" t="s">
        <v>12</v>
      </c>
    </row>
    <row r="143" spans="1:12" ht="12.75" hidden="1">
      <c r="A143" s="42"/>
      <c r="B143" s="21" t="s">
        <v>20</v>
      </c>
      <c r="C143" s="30" t="s">
        <v>12</v>
      </c>
      <c r="D143" s="31">
        <f>0.07898*100</f>
        <v>7.898</v>
      </c>
      <c r="E143" s="31">
        <f>0.0814391284076762*100</f>
        <v>8.14391284076762</v>
      </c>
      <c r="F143" s="31">
        <f>0.0825*100</f>
        <v>8.25</v>
      </c>
      <c r="G143" s="31" t="s">
        <v>12</v>
      </c>
      <c r="H143" s="31" t="s">
        <v>12</v>
      </c>
      <c r="I143" s="31">
        <v>41.611393490590004</v>
      </c>
      <c r="J143" s="31">
        <v>114.523953498272</v>
      </c>
      <c r="K143" s="31">
        <v>57.4650673928</v>
      </c>
      <c r="L143" s="29" t="s">
        <v>12</v>
      </c>
    </row>
    <row r="144" spans="1:12" ht="12.75" hidden="1">
      <c r="A144" s="42"/>
      <c r="B144" s="21" t="s">
        <v>24</v>
      </c>
      <c r="C144" s="30" t="s">
        <v>12</v>
      </c>
      <c r="D144" s="31" t="s">
        <v>12</v>
      </c>
      <c r="E144" s="31" t="s">
        <v>12</v>
      </c>
      <c r="F144" s="31">
        <f>0.08*100</f>
        <v>8</v>
      </c>
      <c r="G144" s="31" t="s">
        <v>12</v>
      </c>
      <c r="H144" s="31" t="s">
        <v>12</v>
      </c>
      <c r="I144" s="31" t="s">
        <v>12</v>
      </c>
      <c r="J144" s="31" t="s">
        <v>12</v>
      </c>
      <c r="K144" s="31">
        <v>28.9325</v>
      </c>
      <c r="L144" s="43" t="s">
        <v>12</v>
      </c>
    </row>
    <row r="145" spans="1:12" ht="12.75" hidden="1">
      <c r="A145" s="42"/>
      <c r="B145" s="21" t="s">
        <v>22</v>
      </c>
      <c r="C145" s="30" t="s">
        <v>12</v>
      </c>
      <c r="D145" s="31" t="s">
        <v>12</v>
      </c>
      <c r="E145" s="31">
        <v>8.402024952086249</v>
      </c>
      <c r="F145" s="31" t="s">
        <v>12</v>
      </c>
      <c r="G145" s="31" t="s">
        <v>12</v>
      </c>
      <c r="H145" s="31" t="s">
        <v>12</v>
      </c>
      <c r="I145" s="31" t="s">
        <v>12</v>
      </c>
      <c r="J145" s="31">
        <v>19.58640294</v>
      </c>
      <c r="K145" s="31" t="s">
        <v>12</v>
      </c>
      <c r="L145" s="43" t="s">
        <v>12</v>
      </c>
    </row>
    <row r="146" spans="1:12" ht="12.75" hidden="1">
      <c r="A146" s="42"/>
      <c r="B146" s="21" t="s">
        <v>23</v>
      </c>
      <c r="C146" s="30" t="s">
        <v>12</v>
      </c>
      <c r="D146" s="31" t="s">
        <v>12</v>
      </c>
      <c r="E146" s="31" t="s">
        <v>12</v>
      </c>
      <c r="F146" s="31" t="s">
        <v>12</v>
      </c>
      <c r="G146" s="31" t="s">
        <v>12</v>
      </c>
      <c r="H146" s="31" t="s">
        <v>12</v>
      </c>
      <c r="I146" s="31" t="s">
        <v>12</v>
      </c>
      <c r="J146" s="31" t="s">
        <v>12</v>
      </c>
      <c r="K146" s="31" t="s">
        <v>12</v>
      </c>
      <c r="L146" s="43" t="s">
        <v>12</v>
      </c>
    </row>
    <row r="147" spans="1:12" ht="12.75">
      <c r="A147" s="42"/>
      <c r="B147" s="21" t="s">
        <v>11</v>
      </c>
      <c r="C147" s="30" t="s">
        <v>12</v>
      </c>
      <c r="D147" s="31" t="s">
        <v>12</v>
      </c>
      <c r="E147" s="31" t="s">
        <v>12</v>
      </c>
      <c r="F147" s="31" t="s">
        <v>12</v>
      </c>
      <c r="G147" s="31" t="s">
        <v>12</v>
      </c>
      <c r="H147" s="31" t="s">
        <v>12</v>
      </c>
      <c r="I147" s="31" t="s">
        <v>12</v>
      </c>
      <c r="J147" s="31" t="s">
        <v>12</v>
      </c>
      <c r="K147" s="31" t="s">
        <v>12</v>
      </c>
      <c r="L147" s="43" t="s">
        <v>12</v>
      </c>
    </row>
    <row r="148" spans="1:12" ht="12.75" hidden="1">
      <c r="A148" s="42">
        <v>2017</v>
      </c>
      <c r="B148" s="21" t="s">
        <v>13</v>
      </c>
      <c r="C148" s="30" t="s">
        <v>12</v>
      </c>
      <c r="D148" s="31" t="s">
        <v>12</v>
      </c>
      <c r="E148" s="31">
        <v>8.5</v>
      </c>
      <c r="F148" s="31">
        <v>8.92116921534819</v>
      </c>
      <c r="G148" s="31" t="s">
        <v>12</v>
      </c>
      <c r="H148" s="31" t="s">
        <v>12</v>
      </c>
      <c r="I148" s="31" t="s">
        <v>12</v>
      </c>
      <c r="J148" s="31">
        <v>19.993426144692002</v>
      </c>
      <c r="K148" s="31">
        <v>73.586307896725</v>
      </c>
      <c r="L148" s="43" t="s">
        <v>12</v>
      </c>
    </row>
    <row r="149" spans="1:12" ht="12.75" hidden="1">
      <c r="A149" s="42"/>
      <c r="B149" s="21" t="s">
        <v>14</v>
      </c>
      <c r="C149" s="30" t="s">
        <v>12</v>
      </c>
      <c r="D149" s="31" t="s">
        <v>12</v>
      </c>
      <c r="E149" s="31">
        <v>7.1130069327</v>
      </c>
      <c r="F149" s="31" t="s">
        <v>12</v>
      </c>
      <c r="G149" s="31" t="s">
        <v>12</v>
      </c>
      <c r="H149" s="31" t="s">
        <v>12</v>
      </c>
      <c r="I149" s="31" t="s">
        <v>12</v>
      </c>
      <c r="J149" s="31">
        <v>8.85240991356868</v>
      </c>
      <c r="K149" s="31" t="s">
        <v>12</v>
      </c>
      <c r="L149" s="43" t="s">
        <v>12</v>
      </c>
    </row>
    <row r="150" spans="1:12" ht="12.75" hidden="1">
      <c r="A150" s="42"/>
      <c r="B150" s="21" t="s">
        <v>15</v>
      </c>
      <c r="C150" s="30" t="s">
        <v>12</v>
      </c>
      <c r="D150" s="31" t="s">
        <v>12</v>
      </c>
      <c r="E150" s="31">
        <v>5.48347985590961</v>
      </c>
      <c r="F150" s="31" t="s">
        <v>12</v>
      </c>
      <c r="G150" s="31" t="s">
        <v>12</v>
      </c>
      <c r="H150" s="31" t="s">
        <v>12</v>
      </c>
      <c r="I150" s="31" t="s">
        <v>12</v>
      </c>
      <c r="J150" s="31">
        <v>7.1130069327</v>
      </c>
      <c r="K150" s="31" t="s">
        <v>12</v>
      </c>
      <c r="L150" s="43" t="s">
        <v>12</v>
      </c>
    </row>
    <row r="151" spans="1:12" ht="12.75" hidden="1">
      <c r="A151" s="42"/>
      <c r="B151" s="21" t="s">
        <v>16</v>
      </c>
      <c r="C151" s="30" t="s">
        <v>12</v>
      </c>
      <c r="D151" s="31" t="s">
        <v>12</v>
      </c>
      <c r="E151" s="31" t="s">
        <v>12</v>
      </c>
      <c r="F151" s="31" t="s">
        <v>12</v>
      </c>
      <c r="G151" s="31" t="s">
        <v>12</v>
      </c>
      <c r="H151" s="31" t="s">
        <v>12</v>
      </c>
      <c r="I151" s="31" t="s">
        <v>12</v>
      </c>
      <c r="J151" s="31" t="s">
        <v>12</v>
      </c>
      <c r="K151" s="31" t="s">
        <v>12</v>
      </c>
      <c r="L151" s="43" t="s">
        <v>12</v>
      </c>
    </row>
    <row r="152" spans="1:12" ht="12.75" hidden="1">
      <c r="A152" s="42"/>
      <c r="B152" s="21" t="s">
        <v>17</v>
      </c>
      <c r="C152" s="30" t="s">
        <v>12</v>
      </c>
      <c r="D152" s="31" t="s">
        <v>12</v>
      </c>
      <c r="E152" s="31" t="s">
        <v>12</v>
      </c>
      <c r="F152" s="31" t="s">
        <v>12</v>
      </c>
      <c r="G152" s="31" t="s">
        <v>12</v>
      </c>
      <c r="H152" s="31" t="s">
        <v>12</v>
      </c>
      <c r="I152" s="31" t="s">
        <v>12</v>
      </c>
      <c r="J152" s="31" t="s">
        <v>12</v>
      </c>
      <c r="K152" s="31" t="s">
        <v>12</v>
      </c>
      <c r="L152" s="43" t="s">
        <v>12</v>
      </c>
    </row>
    <row r="153" spans="1:12" ht="12.75" hidden="1">
      <c r="A153" s="42"/>
      <c r="B153" s="21" t="s">
        <v>18</v>
      </c>
      <c r="C153" s="30" t="s">
        <v>12</v>
      </c>
      <c r="D153" s="31" t="s">
        <v>12</v>
      </c>
      <c r="E153" s="31" t="s">
        <v>12</v>
      </c>
      <c r="F153" s="31" t="s">
        <v>12</v>
      </c>
      <c r="G153" s="31" t="s">
        <v>12</v>
      </c>
      <c r="H153" s="31" t="s">
        <v>12</v>
      </c>
      <c r="I153" s="31" t="s">
        <v>12</v>
      </c>
      <c r="J153" s="31" t="s">
        <v>12</v>
      </c>
      <c r="K153" s="31" t="s">
        <v>12</v>
      </c>
      <c r="L153" s="43" t="s">
        <v>12</v>
      </c>
    </row>
    <row r="154" spans="1:12" ht="12.75" hidden="1">
      <c r="A154" s="42"/>
      <c r="B154" s="21" t="s">
        <v>19</v>
      </c>
      <c r="C154" s="30" t="s">
        <v>12</v>
      </c>
      <c r="D154" s="31" t="s">
        <v>12</v>
      </c>
      <c r="E154" s="31" t="s">
        <v>12</v>
      </c>
      <c r="F154" s="31" t="s">
        <v>12</v>
      </c>
      <c r="G154" s="31" t="s">
        <v>12</v>
      </c>
      <c r="H154" s="31" t="s">
        <v>12</v>
      </c>
      <c r="I154" s="31" t="s">
        <v>12</v>
      </c>
      <c r="J154" s="31" t="s">
        <v>12</v>
      </c>
      <c r="K154" s="31" t="s">
        <v>12</v>
      </c>
      <c r="L154" s="43" t="s">
        <v>12</v>
      </c>
    </row>
    <row r="155" spans="1:12" ht="12.75" hidden="1">
      <c r="A155" s="42"/>
      <c r="B155" s="21" t="s">
        <v>20</v>
      </c>
      <c r="C155" s="30" t="s">
        <v>12</v>
      </c>
      <c r="D155" s="31" t="s">
        <v>12</v>
      </c>
      <c r="E155" s="31" t="s">
        <v>12</v>
      </c>
      <c r="F155" s="31" t="s">
        <v>12</v>
      </c>
      <c r="G155" s="31" t="s">
        <v>12</v>
      </c>
      <c r="H155" s="31" t="s">
        <v>12</v>
      </c>
      <c r="I155" s="31" t="s">
        <v>12</v>
      </c>
      <c r="J155" s="31" t="s">
        <v>12</v>
      </c>
      <c r="K155" s="31" t="s">
        <v>12</v>
      </c>
      <c r="L155" s="43" t="s">
        <v>12</v>
      </c>
    </row>
    <row r="156" spans="1:12" ht="12.75" hidden="1">
      <c r="A156" s="42"/>
      <c r="B156" s="21" t="s">
        <v>24</v>
      </c>
      <c r="C156" s="30" t="s">
        <v>12</v>
      </c>
      <c r="D156" s="31" t="s">
        <v>12</v>
      </c>
      <c r="E156" s="31" t="s">
        <v>12</v>
      </c>
      <c r="F156" s="31" t="s">
        <v>12</v>
      </c>
      <c r="G156" s="31" t="s">
        <v>12</v>
      </c>
      <c r="H156" s="31" t="s">
        <v>12</v>
      </c>
      <c r="I156" s="31" t="s">
        <v>12</v>
      </c>
      <c r="J156" s="31" t="s">
        <v>12</v>
      </c>
      <c r="K156" s="31" t="s">
        <v>12</v>
      </c>
      <c r="L156" s="43" t="s">
        <v>12</v>
      </c>
    </row>
    <row r="157" spans="1:12" ht="12.75" hidden="1">
      <c r="A157" s="42"/>
      <c r="B157" s="21" t="s">
        <v>22</v>
      </c>
      <c r="C157" s="30" t="s">
        <v>12</v>
      </c>
      <c r="D157" s="31" t="s">
        <v>12</v>
      </c>
      <c r="E157" s="31" t="s">
        <v>12</v>
      </c>
      <c r="F157" s="31" t="s">
        <v>12</v>
      </c>
      <c r="G157" s="31" t="s">
        <v>12</v>
      </c>
      <c r="H157" s="31" t="s">
        <v>12</v>
      </c>
      <c r="I157" s="31" t="s">
        <v>12</v>
      </c>
      <c r="J157" s="31" t="s">
        <v>12</v>
      </c>
      <c r="K157" s="31" t="s">
        <v>12</v>
      </c>
      <c r="L157" s="43" t="s">
        <v>12</v>
      </c>
    </row>
    <row r="158" spans="1:12" ht="12.75" hidden="1">
      <c r="A158" s="42"/>
      <c r="B158" s="21" t="s">
        <v>23</v>
      </c>
      <c r="C158" s="30" t="s">
        <v>12</v>
      </c>
      <c r="D158" s="31" t="s">
        <v>12</v>
      </c>
      <c r="E158" s="31" t="s">
        <v>12</v>
      </c>
      <c r="F158" s="31" t="s">
        <v>12</v>
      </c>
      <c r="G158" s="31" t="s">
        <v>12</v>
      </c>
      <c r="H158" s="31" t="s">
        <v>12</v>
      </c>
      <c r="I158" s="31" t="s">
        <v>12</v>
      </c>
      <c r="J158" s="31" t="s">
        <v>12</v>
      </c>
      <c r="K158" s="31" t="s">
        <v>12</v>
      </c>
      <c r="L158" s="43" t="s">
        <v>12</v>
      </c>
    </row>
    <row r="159" spans="1:12" ht="12.75">
      <c r="A159" s="42"/>
      <c r="B159" s="21" t="s">
        <v>11</v>
      </c>
      <c r="C159" s="30" t="s">
        <v>12</v>
      </c>
      <c r="D159" s="31" t="s">
        <v>12</v>
      </c>
      <c r="E159" s="31" t="s">
        <v>12</v>
      </c>
      <c r="F159" s="31" t="s">
        <v>12</v>
      </c>
      <c r="G159" s="31" t="s">
        <v>12</v>
      </c>
      <c r="H159" s="31" t="s">
        <v>12</v>
      </c>
      <c r="I159" s="31" t="s">
        <v>12</v>
      </c>
      <c r="J159" s="31" t="s">
        <v>12</v>
      </c>
      <c r="K159" s="31" t="s">
        <v>12</v>
      </c>
      <c r="L159" s="43" t="s">
        <v>12</v>
      </c>
    </row>
    <row r="160" spans="1:12" ht="12.75">
      <c r="A160" s="42">
        <v>2018</v>
      </c>
      <c r="B160" s="21" t="s">
        <v>13</v>
      </c>
      <c r="C160" s="30" t="s">
        <v>12</v>
      </c>
      <c r="D160" s="31" t="s">
        <v>12</v>
      </c>
      <c r="E160" s="31">
        <v>8.25702528514776</v>
      </c>
      <c r="F160" s="31" t="s">
        <v>12</v>
      </c>
      <c r="G160" s="31" t="s">
        <v>12</v>
      </c>
      <c r="H160" s="31" t="s">
        <v>12</v>
      </c>
      <c r="I160" s="31" t="s">
        <v>12</v>
      </c>
      <c r="J160" s="31">
        <v>506.408173720752</v>
      </c>
      <c r="K160" s="31" t="s">
        <v>12</v>
      </c>
      <c r="L160" s="43" t="s">
        <v>12</v>
      </c>
    </row>
    <row r="161" spans="1:12" ht="12.75">
      <c r="A161" s="42"/>
      <c r="B161" s="21" t="s">
        <v>14</v>
      </c>
      <c r="C161" s="30" t="s">
        <v>12</v>
      </c>
      <c r="D161" s="31" t="s">
        <v>12</v>
      </c>
      <c r="E161" s="31">
        <v>8.136443581714769</v>
      </c>
      <c r="F161" s="31" t="s">
        <v>12</v>
      </c>
      <c r="G161" s="31" t="s">
        <v>12</v>
      </c>
      <c r="H161" s="31" t="s">
        <v>12</v>
      </c>
      <c r="I161" s="31" t="s">
        <v>12</v>
      </c>
      <c r="J161" s="31">
        <v>558.76553775128</v>
      </c>
      <c r="K161" s="31" t="s">
        <v>12</v>
      </c>
      <c r="L161" s="43" t="s">
        <v>12</v>
      </c>
    </row>
    <row r="162" spans="1:12" ht="12.75">
      <c r="A162" s="42"/>
      <c r="B162" s="21" t="s">
        <v>15</v>
      </c>
      <c r="C162" s="30" t="s">
        <v>12</v>
      </c>
      <c r="D162" s="31" t="s">
        <v>12</v>
      </c>
      <c r="E162" s="31">
        <v>7.95747053444386</v>
      </c>
      <c r="F162" s="31" t="s">
        <v>12</v>
      </c>
      <c r="G162" s="31" t="s">
        <v>12</v>
      </c>
      <c r="H162" s="31" t="s">
        <v>12</v>
      </c>
      <c r="I162" s="31" t="s">
        <v>12</v>
      </c>
      <c r="J162" s="31">
        <v>108.546687</v>
      </c>
      <c r="K162" s="31" t="s">
        <v>12</v>
      </c>
      <c r="L162" s="43" t="s">
        <v>12</v>
      </c>
    </row>
    <row r="163" spans="1:12" ht="12.75">
      <c r="A163" s="42"/>
      <c r="B163" s="21" t="s">
        <v>16</v>
      </c>
      <c r="C163" s="30" t="s">
        <v>12</v>
      </c>
      <c r="D163" s="31" t="s">
        <v>12</v>
      </c>
      <c r="E163" s="31">
        <v>7.921062997131361</v>
      </c>
      <c r="F163" s="31" t="s">
        <v>12</v>
      </c>
      <c r="G163" s="31" t="s">
        <v>12</v>
      </c>
      <c r="H163" s="31" t="s">
        <v>12</v>
      </c>
      <c r="I163" s="31" t="s">
        <v>12</v>
      </c>
      <c r="J163" s="31">
        <v>256.2795900489</v>
      </c>
      <c r="K163" s="31" t="s">
        <v>12</v>
      </c>
      <c r="L163" s="43" t="s">
        <v>12</v>
      </c>
    </row>
    <row r="164" spans="1:12" ht="12.75">
      <c r="A164" s="42"/>
      <c r="B164" s="21" t="s">
        <v>17</v>
      </c>
      <c r="C164" s="30" t="s">
        <v>12</v>
      </c>
      <c r="D164" s="31" t="s">
        <v>12</v>
      </c>
      <c r="E164" s="31">
        <v>8.48609325752672</v>
      </c>
      <c r="F164" s="31" t="s">
        <v>12</v>
      </c>
      <c r="G164" s="31" t="s">
        <v>12</v>
      </c>
      <c r="H164" s="31" t="s">
        <v>12</v>
      </c>
      <c r="I164" s="31" t="s">
        <v>12</v>
      </c>
      <c r="J164" s="31">
        <v>155.351877</v>
      </c>
      <c r="K164" s="31" t="s">
        <v>12</v>
      </c>
      <c r="L164" s="43" t="s">
        <v>12</v>
      </c>
    </row>
    <row r="165" spans="1:12" ht="12.75">
      <c r="A165" s="42"/>
      <c r="B165" s="21" t="s">
        <v>18</v>
      </c>
      <c r="C165" s="30" t="s">
        <v>12</v>
      </c>
      <c r="D165" s="31" t="s">
        <v>12</v>
      </c>
      <c r="E165" s="31" t="s">
        <v>12</v>
      </c>
      <c r="F165" s="31" t="s">
        <v>12</v>
      </c>
      <c r="G165" s="31" t="s">
        <v>12</v>
      </c>
      <c r="H165" s="31" t="s">
        <v>12</v>
      </c>
      <c r="I165" s="31" t="s">
        <v>12</v>
      </c>
      <c r="J165" s="31" t="s">
        <v>12</v>
      </c>
      <c r="K165" s="31" t="s">
        <v>12</v>
      </c>
      <c r="L165" s="43" t="s">
        <v>12</v>
      </c>
    </row>
    <row r="166" spans="1:12" ht="12.75">
      <c r="A166" s="42"/>
      <c r="B166" s="21" t="s">
        <v>19</v>
      </c>
      <c r="C166" s="30" t="s">
        <v>12</v>
      </c>
      <c r="D166" s="31" t="s">
        <v>12</v>
      </c>
      <c r="E166" s="31" t="s">
        <v>12</v>
      </c>
      <c r="F166" s="31" t="s">
        <v>12</v>
      </c>
      <c r="G166" s="31" t="s">
        <v>12</v>
      </c>
      <c r="H166" s="31" t="s">
        <v>12</v>
      </c>
      <c r="I166" s="31" t="s">
        <v>12</v>
      </c>
      <c r="J166" s="31" t="s">
        <v>12</v>
      </c>
      <c r="K166" s="31" t="s">
        <v>12</v>
      </c>
      <c r="L166" s="43" t="s">
        <v>12</v>
      </c>
    </row>
    <row r="167" spans="1:12" ht="12.75">
      <c r="A167" s="42"/>
      <c r="B167" s="21" t="s">
        <v>20</v>
      </c>
      <c r="C167" s="30" t="s">
        <v>12</v>
      </c>
      <c r="D167" s="31" t="s">
        <v>12</v>
      </c>
      <c r="E167" s="31">
        <v>8.48609325752672</v>
      </c>
      <c r="F167" s="31" t="s">
        <v>12</v>
      </c>
      <c r="G167" s="31" t="s">
        <v>12</v>
      </c>
      <c r="H167" s="31" t="s">
        <v>12</v>
      </c>
      <c r="I167" s="31" t="s">
        <v>12</v>
      </c>
      <c r="J167" s="31">
        <v>155.351877</v>
      </c>
      <c r="K167" s="31" t="s">
        <v>12</v>
      </c>
      <c r="L167" s="43" t="s">
        <v>12</v>
      </c>
    </row>
    <row r="168" spans="1:12" ht="12.75">
      <c r="A168" s="42"/>
      <c r="B168" s="21" t="s">
        <v>24</v>
      </c>
      <c r="C168" s="30" t="s">
        <v>12</v>
      </c>
      <c r="D168" s="31" t="s">
        <v>12</v>
      </c>
      <c r="E168" s="31" t="s">
        <v>12</v>
      </c>
      <c r="F168" s="31" t="s">
        <v>12</v>
      </c>
      <c r="G168" s="31" t="s">
        <v>12</v>
      </c>
      <c r="H168" s="31" t="s">
        <v>12</v>
      </c>
      <c r="I168" s="31" t="s">
        <v>12</v>
      </c>
      <c r="J168" s="31" t="s">
        <v>12</v>
      </c>
      <c r="K168" s="31" t="s">
        <v>12</v>
      </c>
      <c r="L168" s="43" t="s">
        <v>12</v>
      </c>
    </row>
    <row r="169" spans="1:12" ht="12.75">
      <c r="A169" s="42"/>
      <c r="B169" s="21" t="s">
        <v>22</v>
      </c>
      <c r="C169" s="30" t="s">
        <v>12</v>
      </c>
      <c r="D169" s="31" t="s">
        <v>12</v>
      </c>
      <c r="E169" s="31">
        <v>8.5</v>
      </c>
      <c r="F169" s="31" t="s">
        <v>12</v>
      </c>
      <c r="G169" s="31" t="s">
        <v>12</v>
      </c>
      <c r="H169" s="31" t="s">
        <v>12</v>
      </c>
      <c r="I169" s="31" t="s">
        <v>12</v>
      </c>
      <c r="J169" s="31">
        <v>149.496974</v>
      </c>
      <c r="K169" s="31" t="s">
        <v>12</v>
      </c>
      <c r="L169" s="43" t="s">
        <v>12</v>
      </c>
    </row>
    <row r="170" spans="1:12" ht="12.75">
      <c r="A170" s="42"/>
      <c r="B170" s="21" t="s">
        <v>23</v>
      </c>
      <c r="C170" s="30" t="s">
        <v>12</v>
      </c>
      <c r="D170" s="31" t="s">
        <v>12</v>
      </c>
      <c r="E170" s="31">
        <v>8.695977</v>
      </c>
      <c r="F170" s="31" t="s">
        <v>12</v>
      </c>
      <c r="G170" s="31" t="s">
        <v>12</v>
      </c>
      <c r="H170" s="31" t="s">
        <v>12</v>
      </c>
      <c r="I170" s="31" t="s">
        <v>12</v>
      </c>
      <c r="J170" s="31">
        <v>643.463</v>
      </c>
      <c r="K170" s="31" t="s">
        <v>12</v>
      </c>
      <c r="L170" s="43" t="s">
        <v>12</v>
      </c>
    </row>
    <row r="171" spans="1:12" ht="12.75">
      <c r="A171" s="42"/>
      <c r="B171" s="21" t="s">
        <v>25</v>
      </c>
      <c r="C171" s="30" t="s">
        <v>12</v>
      </c>
      <c r="D171" s="31" t="s">
        <v>12</v>
      </c>
      <c r="E171" s="31" t="s">
        <v>12</v>
      </c>
      <c r="F171" s="31" t="s">
        <v>12</v>
      </c>
      <c r="G171" s="31" t="s">
        <v>12</v>
      </c>
      <c r="H171" s="31" t="s">
        <v>12</v>
      </c>
      <c r="I171" s="31" t="s">
        <v>12</v>
      </c>
      <c r="J171" s="31" t="s">
        <v>12</v>
      </c>
      <c r="K171" s="31" t="s">
        <v>12</v>
      </c>
      <c r="L171" s="43" t="s">
        <v>12</v>
      </c>
    </row>
    <row r="172" spans="1:12" ht="12.75">
      <c r="A172" s="42">
        <v>2019</v>
      </c>
      <c r="B172" s="21" t="s">
        <v>13</v>
      </c>
      <c r="C172" s="30" t="s">
        <v>12</v>
      </c>
      <c r="D172" s="31" t="s">
        <v>12</v>
      </c>
      <c r="E172" s="31">
        <v>8.985999999999999</v>
      </c>
      <c r="F172" s="31" t="s">
        <v>12</v>
      </c>
      <c r="G172" s="31" t="s">
        <v>12</v>
      </c>
      <c r="H172" s="31" t="s">
        <v>12</v>
      </c>
      <c r="I172" s="31" t="s">
        <v>12</v>
      </c>
      <c r="J172" s="31">
        <v>11.101456800000001</v>
      </c>
      <c r="K172" s="31" t="s">
        <v>12</v>
      </c>
      <c r="L172" s="43" t="s">
        <v>12</v>
      </c>
    </row>
    <row r="173" spans="1:12" ht="12.75">
      <c r="A173" s="42"/>
      <c r="B173" s="21" t="s">
        <v>14</v>
      </c>
      <c r="C173" s="30" t="s">
        <v>12</v>
      </c>
      <c r="D173" s="31" t="s">
        <v>12</v>
      </c>
      <c r="E173" s="31">
        <v>9.1</v>
      </c>
      <c r="F173" s="31" t="s">
        <v>12</v>
      </c>
      <c r="G173" s="31" t="s">
        <v>12</v>
      </c>
      <c r="H173" s="31" t="s">
        <v>12</v>
      </c>
      <c r="I173" s="31" t="s">
        <v>12</v>
      </c>
      <c r="J173" s="31">
        <v>18.3897928</v>
      </c>
      <c r="K173" s="31" t="s">
        <v>12</v>
      </c>
      <c r="L173" s="43" t="s">
        <v>12</v>
      </c>
    </row>
    <row r="174" spans="1:12" ht="12.75">
      <c r="A174" s="42"/>
      <c r="B174" s="21" t="s">
        <v>15</v>
      </c>
      <c r="C174" s="30" t="s">
        <v>12</v>
      </c>
      <c r="D174" s="31" t="s">
        <v>12</v>
      </c>
      <c r="E174" s="31" t="s">
        <v>12</v>
      </c>
      <c r="F174" s="31" t="s">
        <v>12</v>
      </c>
      <c r="G174" s="31" t="s">
        <v>12</v>
      </c>
      <c r="H174" s="31" t="s">
        <v>12</v>
      </c>
      <c r="I174" s="31" t="s">
        <v>12</v>
      </c>
      <c r="J174" s="31" t="s">
        <v>12</v>
      </c>
      <c r="K174" s="31" t="s">
        <v>12</v>
      </c>
      <c r="L174" s="43" t="s">
        <v>12</v>
      </c>
    </row>
    <row r="175" spans="1:12" ht="12.75">
      <c r="A175" s="42"/>
      <c r="B175" s="21" t="s">
        <v>16</v>
      </c>
      <c r="C175" s="30" t="s">
        <v>12</v>
      </c>
      <c r="D175" s="31" t="s">
        <v>12</v>
      </c>
      <c r="E175" s="31" t="s">
        <v>12</v>
      </c>
      <c r="F175" s="31" t="s">
        <v>12</v>
      </c>
      <c r="G175" s="31" t="s">
        <v>12</v>
      </c>
      <c r="H175" s="31" t="s">
        <v>12</v>
      </c>
      <c r="I175" s="31" t="s">
        <v>12</v>
      </c>
      <c r="J175" s="31" t="s">
        <v>12</v>
      </c>
      <c r="K175" s="31" t="s">
        <v>12</v>
      </c>
      <c r="L175" s="43" t="s">
        <v>12</v>
      </c>
    </row>
    <row r="176" spans="1:12" ht="12.75">
      <c r="A176" s="42"/>
      <c r="B176" s="21" t="s">
        <v>17</v>
      </c>
      <c r="C176" s="30" t="s">
        <v>12</v>
      </c>
      <c r="D176" s="31" t="s">
        <v>12</v>
      </c>
      <c r="E176" s="31">
        <v>9</v>
      </c>
      <c r="F176" s="31" t="s">
        <v>12</v>
      </c>
      <c r="G176" s="31" t="s">
        <v>12</v>
      </c>
      <c r="H176" s="31" t="s">
        <v>12</v>
      </c>
      <c r="I176" s="31" t="s">
        <v>12</v>
      </c>
      <c r="J176" s="31">
        <v>192.7575</v>
      </c>
      <c r="K176" s="31" t="s">
        <v>12</v>
      </c>
      <c r="L176" s="43" t="s">
        <v>12</v>
      </c>
    </row>
    <row r="177" spans="1:12" ht="12.75">
      <c r="A177" s="42"/>
      <c r="B177" s="21" t="s">
        <v>18</v>
      </c>
      <c r="C177" s="30" t="s">
        <v>12</v>
      </c>
      <c r="D177" s="31" t="s">
        <v>12</v>
      </c>
      <c r="E177" s="31" t="s">
        <v>12</v>
      </c>
      <c r="F177" s="31" t="s">
        <v>12</v>
      </c>
      <c r="G177" s="31" t="s">
        <v>12</v>
      </c>
      <c r="H177" s="31" t="s">
        <v>12</v>
      </c>
      <c r="I177" s="31" t="s">
        <v>12</v>
      </c>
      <c r="J177" s="31" t="s">
        <v>12</v>
      </c>
      <c r="K177" s="31" t="s">
        <v>12</v>
      </c>
      <c r="L177" s="43" t="s">
        <v>12</v>
      </c>
    </row>
    <row r="178" spans="1:12" ht="12.75">
      <c r="A178" s="42"/>
      <c r="B178" s="21" t="s">
        <v>19</v>
      </c>
      <c r="C178" s="30" t="s">
        <v>12</v>
      </c>
      <c r="D178" s="31" t="s">
        <v>12</v>
      </c>
      <c r="E178" s="31">
        <v>9</v>
      </c>
      <c r="F178" s="31" t="s">
        <v>12</v>
      </c>
      <c r="G178" s="31" t="s">
        <v>12</v>
      </c>
      <c r="H178" s="31" t="s">
        <v>12</v>
      </c>
      <c r="I178" s="31" t="s">
        <v>12</v>
      </c>
      <c r="J178" s="31">
        <f>4.82*33.2598</f>
        <v>160.312236</v>
      </c>
      <c r="K178" s="31" t="s">
        <v>12</v>
      </c>
      <c r="L178" s="43" t="s">
        <v>12</v>
      </c>
    </row>
    <row r="179" spans="1:12" ht="12.75">
      <c r="A179" s="42"/>
      <c r="B179" s="21" t="s">
        <v>20</v>
      </c>
      <c r="C179" s="30" t="s">
        <v>12</v>
      </c>
      <c r="D179" s="31" t="s">
        <v>12</v>
      </c>
      <c r="E179" s="31">
        <v>11.405532179316467</v>
      </c>
      <c r="F179" s="31" t="s">
        <v>12</v>
      </c>
      <c r="G179" s="31" t="s">
        <v>12</v>
      </c>
      <c r="H179" s="31" t="s">
        <v>12</v>
      </c>
      <c r="I179" s="31" t="s">
        <v>12</v>
      </c>
      <c r="J179" s="31">
        <v>751.044249</v>
      </c>
      <c r="K179" s="31" t="s">
        <v>12</v>
      </c>
      <c r="L179" s="43" t="s">
        <v>12</v>
      </c>
    </row>
    <row r="180" spans="1:12" ht="12.75">
      <c r="A180" s="42"/>
      <c r="B180" s="21" t="s">
        <v>24</v>
      </c>
      <c r="C180" s="30" t="s">
        <v>12</v>
      </c>
      <c r="D180" s="31" t="s">
        <v>12</v>
      </c>
      <c r="E180" s="31">
        <v>11.751</v>
      </c>
      <c r="F180" s="31" t="s">
        <v>12</v>
      </c>
      <c r="G180" s="31" t="s">
        <v>12</v>
      </c>
      <c r="H180" s="31" t="s">
        <v>12</v>
      </c>
      <c r="I180" s="31" t="s">
        <v>12</v>
      </c>
      <c r="J180" s="31">
        <v>1078.2017335</v>
      </c>
      <c r="K180" s="31" t="s">
        <v>12</v>
      </c>
      <c r="L180" s="43" t="s">
        <v>12</v>
      </c>
    </row>
    <row r="181" spans="1:12" ht="12.75">
      <c r="A181" s="42"/>
      <c r="B181" s="21" t="s">
        <v>22</v>
      </c>
      <c r="C181" s="30" t="s">
        <v>12</v>
      </c>
      <c r="D181" s="31">
        <v>8.757539520481888</v>
      </c>
      <c r="E181" s="31">
        <v>11.700000000000001</v>
      </c>
      <c r="F181" s="31">
        <v>11.700000000000001</v>
      </c>
      <c r="G181" s="31" t="s">
        <v>12</v>
      </c>
      <c r="H181" s="31" t="s">
        <v>12</v>
      </c>
      <c r="I181" s="31">
        <v>707.2944120000001</v>
      </c>
      <c r="J181" s="31">
        <v>168.1765</v>
      </c>
      <c r="K181" s="31" t="s">
        <v>12</v>
      </c>
      <c r="L181" s="43" t="s">
        <v>12</v>
      </c>
    </row>
    <row r="182" spans="1:12" ht="12.75">
      <c r="A182" s="42"/>
      <c r="B182" s="21" t="s">
        <v>23</v>
      </c>
      <c r="C182" s="30" t="s">
        <v>12</v>
      </c>
      <c r="D182" s="31">
        <v>9.36829002683969</v>
      </c>
      <c r="E182" s="31">
        <v>10.8</v>
      </c>
      <c r="F182" s="31" t="s">
        <v>12</v>
      </c>
      <c r="G182" s="31" t="s">
        <v>12</v>
      </c>
      <c r="H182" s="31" t="s">
        <v>12</v>
      </c>
      <c r="I182" s="31">
        <v>192.10359999999997</v>
      </c>
      <c r="J182" s="31">
        <v>49.697322500000006</v>
      </c>
      <c r="K182" s="31" t="s">
        <v>12</v>
      </c>
      <c r="L182" s="43" t="s">
        <v>12</v>
      </c>
    </row>
    <row r="183" spans="1:12" ht="12.75">
      <c r="A183" s="42"/>
      <c r="B183" s="21" t="s">
        <v>11</v>
      </c>
      <c r="C183" s="30" t="s">
        <v>12</v>
      </c>
      <c r="D183" s="31" t="s">
        <v>12</v>
      </c>
      <c r="E183" s="31" t="s">
        <v>12</v>
      </c>
      <c r="F183" s="31" t="s">
        <v>12</v>
      </c>
      <c r="G183" s="31" t="s">
        <v>12</v>
      </c>
      <c r="H183" s="31" t="s">
        <v>12</v>
      </c>
      <c r="I183" s="31" t="s">
        <v>12</v>
      </c>
      <c r="J183" s="31" t="s">
        <v>12</v>
      </c>
      <c r="K183" s="31" t="s">
        <v>12</v>
      </c>
      <c r="L183" s="43" t="s">
        <v>12</v>
      </c>
    </row>
    <row r="184" spans="1:12" ht="12.75">
      <c r="A184" s="42">
        <v>2020</v>
      </c>
      <c r="B184" s="44" t="s">
        <v>13</v>
      </c>
      <c r="C184" s="30" t="s">
        <v>12</v>
      </c>
      <c r="D184" s="31">
        <v>10</v>
      </c>
      <c r="E184" s="31">
        <v>10.8</v>
      </c>
      <c r="F184" s="31" t="s">
        <v>12</v>
      </c>
      <c r="G184" s="31" t="s">
        <v>12</v>
      </c>
      <c r="H184" s="31" t="s">
        <v>12</v>
      </c>
      <c r="I184" s="31">
        <v>16.610118</v>
      </c>
      <c r="J184" s="31">
        <v>67.7964</v>
      </c>
      <c r="K184" s="31" t="s">
        <v>12</v>
      </c>
      <c r="L184" s="43" t="s">
        <v>12</v>
      </c>
    </row>
    <row r="185" spans="1:12" ht="12.75">
      <c r="A185" s="42"/>
      <c r="B185" s="44" t="s">
        <v>14</v>
      </c>
      <c r="C185" s="30" t="s">
        <v>12</v>
      </c>
      <c r="D185" s="31">
        <v>9.71655307208438</v>
      </c>
      <c r="E185" s="31">
        <v>10.65</v>
      </c>
      <c r="F185" s="31" t="s">
        <v>12</v>
      </c>
      <c r="G185" s="31" t="s">
        <v>12</v>
      </c>
      <c r="H185" s="31" t="s">
        <v>12</v>
      </c>
      <c r="I185" s="31">
        <v>221.06316599999997</v>
      </c>
      <c r="J185" s="31">
        <v>0.678732</v>
      </c>
      <c r="K185" s="31" t="s">
        <v>12</v>
      </c>
      <c r="L185" s="43" t="s">
        <v>12</v>
      </c>
    </row>
    <row r="186" spans="1:12" ht="12.75">
      <c r="A186" s="42"/>
      <c r="B186" s="44" t="s">
        <v>15</v>
      </c>
      <c r="C186" s="30" t="s">
        <v>12</v>
      </c>
      <c r="D186" s="31" t="s">
        <v>12</v>
      </c>
      <c r="E186" s="31" t="s">
        <v>12</v>
      </c>
      <c r="F186" s="31" t="s">
        <v>12</v>
      </c>
      <c r="G186" s="31" t="s">
        <v>12</v>
      </c>
      <c r="H186" s="31" t="s">
        <v>12</v>
      </c>
      <c r="I186" s="31" t="s">
        <v>12</v>
      </c>
      <c r="J186" s="31" t="s">
        <v>12</v>
      </c>
      <c r="K186" s="31" t="s">
        <v>12</v>
      </c>
      <c r="L186" s="43" t="s">
        <v>12</v>
      </c>
    </row>
    <row r="187" spans="1:12" ht="12.75">
      <c r="A187" s="42"/>
      <c r="B187" s="44" t="s">
        <v>16</v>
      </c>
      <c r="C187" s="30" t="s">
        <v>12</v>
      </c>
      <c r="D187" s="31" t="s">
        <v>12</v>
      </c>
      <c r="E187" s="31" t="s">
        <v>12</v>
      </c>
      <c r="F187" s="31" t="s">
        <v>12</v>
      </c>
      <c r="G187" s="31" t="s">
        <v>12</v>
      </c>
      <c r="H187" s="31" t="s">
        <v>12</v>
      </c>
      <c r="I187" s="31" t="s">
        <v>12</v>
      </c>
      <c r="J187" s="31" t="s">
        <v>12</v>
      </c>
      <c r="K187" s="31" t="s">
        <v>12</v>
      </c>
      <c r="L187" s="43" t="s">
        <v>12</v>
      </c>
    </row>
    <row r="188" spans="1:12" ht="12.75">
      <c r="A188" s="42"/>
      <c r="B188" s="44" t="s">
        <v>17</v>
      </c>
      <c r="C188" s="30" t="s">
        <v>12</v>
      </c>
      <c r="D188" s="31" t="s">
        <v>12</v>
      </c>
      <c r="E188" s="31" t="s">
        <v>12</v>
      </c>
      <c r="F188" s="31" t="s">
        <v>12</v>
      </c>
      <c r="G188" s="31" t="s">
        <v>12</v>
      </c>
      <c r="H188" s="31" t="s">
        <v>12</v>
      </c>
      <c r="I188" s="31" t="s">
        <v>12</v>
      </c>
      <c r="J188" s="31" t="s">
        <v>12</v>
      </c>
      <c r="K188" s="31" t="s">
        <v>12</v>
      </c>
      <c r="L188" s="43" t="s">
        <v>12</v>
      </c>
    </row>
    <row r="189" spans="1:12" ht="12.75">
      <c r="A189" s="42"/>
      <c r="B189" s="44" t="s">
        <v>18</v>
      </c>
      <c r="C189" s="30" t="s">
        <v>12</v>
      </c>
      <c r="D189" s="31" t="s">
        <v>12</v>
      </c>
      <c r="E189" s="31">
        <v>11.700000000000001</v>
      </c>
      <c r="F189" s="31" t="s">
        <v>12</v>
      </c>
      <c r="G189" s="31" t="s">
        <v>12</v>
      </c>
      <c r="H189" s="31" t="s">
        <v>12</v>
      </c>
      <c r="I189" s="31" t="s">
        <v>12</v>
      </c>
      <c r="J189" s="31">
        <v>34.3225</v>
      </c>
      <c r="K189" s="31" t="s">
        <v>12</v>
      </c>
      <c r="L189" s="43" t="s">
        <v>12</v>
      </c>
    </row>
    <row r="190" spans="1:12" ht="12.75">
      <c r="A190" s="42"/>
      <c r="B190" s="44" t="s">
        <v>19</v>
      </c>
      <c r="C190" s="30" t="s">
        <v>12</v>
      </c>
      <c r="D190" s="31">
        <f>0.09149*100</f>
        <v>9.149000000000001</v>
      </c>
      <c r="E190" s="31">
        <f>0.117*100</f>
        <v>11.700000000000001</v>
      </c>
      <c r="F190" s="31" t="s">
        <v>12</v>
      </c>
      <c r="G190" s="31" t="s">
        <v>12</v>
      </c>
      <c r="H190" s="31" t="s">
        <v>12</v>
      </c>
      <c r="I190" s="31">
        <v>103.25880000000001</v>
      </c>
      <c r="J190" s="31">
        <v>120.19665</v>
      </c>
      <c r="K190" s="31" t="s">
        <v>12</v>
      </c>
      <c r="L190" s="43" t="s">
        <v>12</v>
      </c>
    </row>
    <row r="191" spans="1:12" ht="12.75">
      <c r="A191" s="42"/>
      <c r="B191" s="44" t="s">
        <v>20</v>
      </c>
      <c r="C191" s="30" t="s">
        <v>12</v>
      </c>
      <c r="D191" s="31" t="s">
        <v>12</v>
      </c>
      <c r="E191" s="31">
        <f>0.10798421949761*100</f>
        <v>10.798421949761</v>
      </c>
      <c r="F191" s="31" t="s">
        <v>12</v>
      </c>
      <c r="G191" s="31" t="s">
        <v>12</v>
      </c>
      <c r="H191" s="31" t="s">
        <v>12</v>
      </c>
      <c r="I191" s="31" t="s">
        <v>12</v>
      </c>
      <c r="J191" s="31">
        <v>174.2535548</v>
      </c>
      <c r="K191" s="31" t="s">
        <v>12</v>
      </c>
      <c r="L191" s="43" t="s">
        <v>12</v>
      </c>
    </row>
    <row r="192" spans="1:12" ht="12.75">
      <c r="A192" s="42"/>
      <c r="B192" s="44" t="s">
        <v>24</v>
      </c>
      <c r="C192" s="30" t="s">
        <v>12</v>
      </c>
      <c r="D192" s="31">
        <v>9</v>
      </c>
      <c r="E192" s="31">
        <v>10.8</v>
      </c>
      <c r="F192" s="31" t="s">
        <v>12</v>
      </c>
      <c r="G192" s="31" t="s">
        <v>12</v>
      </c>
      <c r="H192" s="31" t="s">
        <v>12</v>
      </c>
      <c r="I192" s="31">
        <v>3.4517100000000003</v>
      </c>
      <c r="J192" s="31">
        <v>632.1509643</v>
      </c>
      <c r="K192" s="31" t="s">
        <v>12</v>
      </c>
      <c r="L192" s="43" t="s">
        <v>12</v>
      </c>
    </row>
    <row r="193" spans="1:12" ht="12.75">
      <c r="A193" s="42"/>
      <c r="B193" s="44" t="s">
        <v>22</v>
      </c>
      <c r="C193" s="30" t="s">
        <v>12</v>
      </c>
      <c r="D193" s="31" t="s">
        <v>12</v>
      </c>
      <c r="E193" s="31">
        <f>0.0879829109156955*100</f>
        <v>8.798291091569551</v>
      </c>
      <c r="F193" s="31" t="s">
        <v>12</v>
      </c>
      <c r="G193" s="31" t="s">
        <v>12</v>
      </c>
      <c r="H193" s="31" t="s">
        <v>12</v>
      </c>
      <c r="I193" s="31" t="s">
        <v>12</v>
      </c>
      <c r="J193" s="31">
        <v>1077.3682153999998</v>
      </c>
      <c r="K193" s="31" t="s">
        <v>12</v>
      </c>
      <c r="L193" s="43" t="s">
        <v>12</v>
      </c>
    </row>
    <row r="194" spans="1:12" ht="12.75">
      <c r="A194" s="42"/>
      <c r="B194" s="44" t="s">
        <v>23</v>
      </c>
      <c r="C194" s="30" t="s">
        <v>12</v>
      </c>
      <c r="D194" s="31" t="s">
        <v>12</v>
      </c>
      <c r="E194" s="31">
        <f>0.103134609464153*100</f>
        <v>10.313460946415299</v>
      </c>
      <c r="F194" s="31" t="s">
        <v>12</v>
      </c>
      <c r="G194" s="31" t="s">
        <v>12</v>
      </c>
      <c r="H194" s="31" t="s">
        <v>12</v>
      </c>
      <c r="I194" s="31" t="s">
        <v>12</v>
      </c>
      <c r="J194" s="31">
        <v>512.4675176</v>
      </c>
      <c r="K194" s="31" t="s">
        <v>12</v>
      </c>
      <c r="L194" s="43" t="s">
        <v>12</v>
      </c>
    </row>
    <row r="195" spans="1:12" ht="12.75">
      <c r="A195" s="42"/>
      <c r="B195" s="44" t="s">
        <v>11</v>
      </c>
      <c r="C195" s="30" t="s">
        <v>12</v>
      </c>
      <c r="D195" s="31" t="s">
        <v>12</v>
      </c>
      <c r="E195" s="31" t="s">
        <v>12</v>
      </c>
      <c r="F195" s="31" t="s">
        <v>12</v>
      </c>
      <c r="G195" s="31" t="s">
        <v>12</v>
      </c>
      <c r="H195" s="31" t="s">
        <v>12</v>
      </c>
      <c r="I195" s="31" t="s">
        <v>12</v>
      </c>
      <c r="J195" s="31" t="s">
        <v>12</v>
      </c>
      <c r="K195" s="31" t="s">
        <v>12</v>
      </c>
      <c r="L195" s="43" t="s">
        <v>12</v>
      </c>
    </row>
    <row r="196" spans="1:12" ht="12.75">
      <c r="A196" s="42">
        <v>2021</v>
      </c>
      <c r="B196" s="44" t="s">
        <v>13</v>
      </c>
      <c r="C196" s="30" t="s">
        <v>12</v>
      </c>
      <c r="D196" s="31" t="s">
        <v>12</v>
      </c>
      <c r="E196" s="45">
        <v>10.430218814209601</v>
      </c>
      <c r="F196" s="31" t="s">
        <v>12</v>
      </c>
      <c r="G196" s="31" t="s">
        <v>12</v>
      </c>
      <c r="H196" s="31" t="s">
        <v>12</v>
      </c>
      <c r="I196" s="46" t="s">
        <v>12</v>
      </c>
      <c r="J196" s="31">
        <v>479.64481</v>
      </c>
      <c r="K196" s="31" t="s">
        <v>12</v>
      </c>
      <c r="L196" s="43" t="s">
        <v>12</v>
      </c>
    </row>
    <row r="197" spans="1:12" ht="12.75">
      <c r="A197" s="42"/>
      <c r="B197" s="44" t="s">
        <v>14</v>
      </c>
      <c r="C197" s="30" t="s">
        <v>12</v>
      </c>
      <c r="D197" s="31" t="s">
        <v>12</v>
      </c>
      <c r="E197" s="45">
        <f>0.104995952132023*100</f>
        <v>10.4995952132023</v>
      </c>
      <c r="F197" s="31" t="s">
        <v>12</v>
      </c>
      <c r="G197" s="31" t="s">
        <v>12</v>
      </c>
      <c r="H197" s="31" t="s">
        <v>12</v>
      </c>
      <c r="I197" s="46" t="s">
        <v>12</v>
      </c>
      <c r="J197" s="31">
        <v>258.74405540000004</v>
      </c>
      <c r="K197" s="31" t="s">
        <v>12</v>
      </c>
      <c r="L197" s="43" t="s">
        <v>12</v>
      </c>
    </row>
    <row r="198" spans="1:12" ht="12.75">
      <c r="A198" s="42"/>
      <c r="B198" s="44" t="s">
        <v>15</v>
      </c>
      <c r="C198" s="30" t="s">
        <v>12</v>
      </c>
      <c r="D198" s="31">
        <f>0.10044273600854*100</f>
        <v>10.044273600854</v>
      </c>
      <c r="E198" s="45">
        <f>0.104949358275516*100</f>
        <v>10.4949358275516</v>
      </c>
      <c r="F198" s="31" t="s">
        <v>12</v>
      </c>
      <c r="G198" s="31" t="s">
        <v>12</v>
      </c>
      <c r="H198" s="31" t="s">
        <v>12</v>
      </c>
      <c r="I198" s="46">
        <v>673.3561496</v>
      </c>
      <c r="J198" s="31">
        <v>44.1399708</v>
      </c>
      <c r="K198" s="31" t="s">
        <v>12</v>
      </c>
      <c r="L198" s="43" t="s">
        <v>12</v>
      </c>
    </row>
    <row r="199" spans="1:12" ht="12.75">
      <c r="A199" s="42"/>
      <c r="B199" s="44" t="s">
        <v>16</v>
      </c>
      <c r="C199" s="30" t="s">
        <v>12</v>
      </c>
      <c r="D199" s="31" t="s">
        <v>12</v>
      </c>
      <c r="E199" s="45">
        <v>10.557049591490001</v>
      </c>
      <c r="F199" s="31" t="s">
        <v>12</v>
      </c>
      <c r="G199" s="31" t="s">
        <v>12</v>
      </c>
      <c r="H199" s="31" t="s">
        <v>12</v>
      </c>
      <c r="I199" s="46" t="s">
        <v>12</v>
      </c>
      <c r="J199" s="31">
        <v>621.9107729</v>
      </c>
      <c r="K199" s="31" t="s">
        <v>12</v>
      </c>
      <c r="L199" s="43" t="s">
        <v>12</v>
      </c>
    </row>
    <row r="200" spans="1:12" ht="12.75">
      <c r="A200" s="42"/>
      <c r="B200" s="44" t="s">
        <v>17</v>
      </c>
      <c r="C200" s="30" t="s">
        <v>12</v>
      </c>
      <c r="D200" s="31" t="s">
        <v>12</v>
      </c>
      <c r="E200" s="45">
        <f>0.0898704504504504*100</f>
        <v>8.98704504504504</v>
      </c>
      <c r="F200" s="31" t="s">
        <v>12</v>
      </c>
      <c r="G200" s="31" t="s">
        <v>12</v>
      </c>
      <c r="H200" s="31" t="s">
        <v>12</v>
      </c>
      <c r="I200" s="46" t="s">
        <v>12</v>
      </c>
      <c r="J200" s="31">
        <v>202.52851319999996</v>
      </c>
      <c r="K200" s="31" t="s">
        <v>12</v>
      </c>
      <c r="L200" s="43" t="s">
        <v>12</v>
      </c>
    </row>
    <row r="201" spans="1:12" ht="12.75">
      <c r="A201" s="42"/>
      <c r="B201" s="44" t="s">
        <v>18</v>
      </c>
      <c r="C201" s="30" t="s">
        <v>12</v>
      </c>
      <c r="D201" s="31" t="s">
        <v>12</v>
      </c>
      <c r="E201" s="45">
        <f>0.0835*100</f>
        <v>8.35</v>
      </c>
      <c r="F201" s="31" t="s">
        <v>12</v>
      </c>
      <c r="G201" s="31" t="s">
        <v>12</v>
      </c>
      <c r="H201" s="31" t="s">
        <v>12</v>
      </c>
      <c r="I201" s="46" t="s">
        <v>12</v>
      </c>
      <c r="J201" s="31">
        <v>137.649624</v>
      </c>
      <c r="K201" s="31" t="s">
        <v>12</v>
      </c>
      <c r="L201" s="43" t="s">
        <v>12</v>
      </c>
    </row>
    <row r="202" spans="1:12" ht="12.75">
      <c r="A202" s="42"/>
      <c r="B202" s="44" t="s">
        <v>19</v>
      </c>
      <c r="C202" s="30" t="s">
        <v>12</v>
      </c>
      <c r="D202" s="31" t="s">
        <v>12</v>
      </c>
      <c r="E202" s="45" t="s">
        <v>12</v>
      </c>
      <c r="F202" s="31" t="s">
        <v>12</v>
      </c>
      <c r="G202" s="31" t="s">
        <v>12</v>
      </c>
      <c r="H202" s="31" t="s">
        <v>12</v>
      </c>
      <c r="I202" s="46" t="s">
        <v>12</v>
      </c>
      <c r="J202" s="31" t="s">
        <v>12</v>
      </c>
      <c r="K202" s="31" t="s">
        <v>12</v>
      </c>
      <c r="L202" s="43" t="s">
        <v>12</v>
      </c>
    </row>
    <row r="203" spans="1:12" ht="12.75">
      <c r="A203" s="42"/>
      <c r="B203" s="44" t="s">
        <v>20</v>
      </c>
      <c r="C203" s="30" t="s">
        <v>12</v>
      </c>
      <c r="D203" s="31" t="s">
        <v>12</v>
      </c>
      <c r="E203" s="31" t="s">
        <v>12</v>
      </c>
      <c r="F203" s="31" t="s">
        <v>12</v>
      </c>
      <c r="G203" s="31" t="s">
        <v>12</v>
      </c>
      <c r="H203" s="31" t="s">
        <v>12</v>
      </c>
      <c r="I203" s="46" t="s">
        <v>12</v>
      </c>
      <c r="J203" s="31" t="s">
        <v>12</v>
      </c>
      <c r="K203" s="31" t="s">
        <v>12</v>
      </c>
      <c r="L203" s="43" t="s">
        <v>12</v>
      </c>
    </row>
    <row r="204" spans="1:12" ht="12.75">
      <c r="A204" s="42"/>
      <c r="B204" s="44" t="s">
        <v>24</v>
      </c>
      <c r="C204" s="30" t="s">
        <v>12</v>
      </c>
      <c r="D204" s="31" t="s">
        <v>12</v>
      </c>
      <c r="E204" s="45">
        <f>0.0799419234194123*100</f>
        <v>7.994192341941229</v>
      </c>
      <c r="F204" s="31" t="s">
        <v>12</v>
      </c>
      <c r="G204" s="31" t="s">
        <v>12</v>
      </c>
      <c r="H204" s="31" t="s">
        <v>12</v>
      </c>
      <c r="I204" s="46" t="s">
        <v>12</v>
      </c>
      <c r="J204" s="31">
        <v>396.8929059999999</v>
      </c>
      <c r="K204" s="31" t="s">
        <v>12</v>
      </c>
      <c r="L204" s="43" t="s">
        <v>12</v>
      </c>
    </row>
    <row r="205" spans="1:12" ht="12.75">
      <c r="A205" s="42"/>
      <c r="B205" s="44" t="s">
        <v>22</v>
      </c>
      <c r="C205" s="30" t="s">
        <v>12</v>
      </c>
      <c r="D205" s="31" t="s">
        <v>12</v>
      </c>
      <c r="E205" s="31">
        <f>0.0795802284097099*100</f>
        <v>7.958022840970989</v>
      </c>
      <c r="F205" s="31" t="s">
        <v>12</v>
      </c>
      <c r="G205" s="31" t="s">
        <v>12</v>
      </c>
      <c r="H205" s="31" t="s">
        <v>12</v>
      </c>
      <c r="I205" s="46" t="s">
        <v>12</v>
      </c>
      <c r="J205" s="31">
        <v>255.24578630000002</v>
      </c>
      <c r="K205" s="31" t="s">
        <v>12</v>
      </c>
      <c r="L205" s="43" t="s">
        <v>12</v>
      </c>
    </row>
    <row r="206" spans="1:12" ht="12.75">
      <c r="A206" s="42"/>
      <c r="B206" s="44" t="s">
        <v>23</v>
      </c>
      <c r="C206" s="30" t="s">
        <v>12</v>
      </c>
      <c r="D206" s="31" t="s">
        <v>12</v>
      </c>
      <c r="E206" s="31">
        <f>0.075454561086795*100</f>
        <v>7.545456108679501</v>
      </c>
      <c r="F206" s="31" t="s">
        <v>12</v>
      </c>
      <c r="G206" s="31" t="s">
        <v>12</v>
      </c>
      <c r="H206" s="31" t="s">
        <v>12</v>
      </c>
      <c r="I206" s="46" t="s">
        <v>12</v>
      </c>
      <c r="J206" s="31">
        <v>116.89122000000002</v>
      </c>
      <c r="K206" s="31" t="s">
        <v>12</v>
      </c>
      <c r="L206" s="43" t="s">
        <v>12</v>
      </c>
    </row>
    <row r="207" spans="1:12" ht="12.75">
      <c r="A207" s="42"/>
      <c r="B207" s="44" t="s">
        <v>11</v>
      </c>
      <c r="C207" s="30" t="s">
        <v>12</v>
      </c>
      <c r="D207" s="31" t="s">
        <v>12</v>
      </c>
      <c r="E207" s="31" t="s">
        <v>12</v>
      </c>
      <c r="F207" s="31" t="s">
        <v>12</v>
      </c>
      <c r="G207" s="31" t="s">
        <v>12</v>
      </c>
      <c r="H207" s="31" t="s">
        <v>12</v>
      </c>
      <c r="I207" s="46" t="s">
        <v>12</v>
      </c>
      <c r="J207" s="31" t="s">
        <v>12</v>
      </c>
      <c r="K207" s="31" t="s">
        <v>12</v>
      </c>
      <c r="L207" s="43" t="s">
        <v>12</v>
      </c>
    </row>
    <row r="208" spans="1:12" ht="12.75">
      <c r="A208" s="42">
        <v>2022</v>
      </c>
      <c r="B208" s="44" t="s">
        <v>13</v>
      </c>
      <c r="C208" s="30" t="s">
        <v>12</v>
      </c>
      <c r="D208" s="31" t="s">
        <v>12</v>
      </c>
      <c r="E208" s="31">
        <v>7.5</v>
      </c>
      <c r="F208" s="31" t="s">
        <v>12</v>
      </c>
      <c r="G208" s="31" t="s">
        <v>12</v>
      </c>
      <c r="H208" s="31" t="s">
        <v>12</v>
      </c>
      <c r="I208" s="46" t="s">
        <v>12</v>
      </c>
      <c r="J208" s="31">
        <v>195.49255</v>
      </c>
      <c r="K208" s="31" t="s">
        <v>12</v>
      </c>
      <c r="L208" s="43" t="s">
        <v>12</v>
      </c>
    </row>
    <row r="209" spans="1:12" ht="12.75">
      <c r="A209" s="42"/>
      <c r="B209" s="44" t="s">
        <v>14</v>
      </c>
      <c r="C209" s="30" t="s">
        <v>12</v>
      </c>
      <c r="D209" s="31">
        <f>0.0615*100</f>
        <v>6.15</v>
      </c>
      <c r="E209" s="31">
        <f>0.07477*100</f>
        <v>7.477</v>
      </c>
      <c r="F209" s="31" t="s">
        <v>12</v>
      </c>
      <c r="G209" s="31" t="s">
        <v>12</v>
      </c>
      <c r="H209" s="31" t="s">
        <v>12</v>
      </c>
      <c r="I209" s="46">
        <v>207.52531519999997</v>
      </c>
      <c r="J209" s="31">
        <v>153.36962599999998</v>
      </c>
      <c r="K209" s="31" t="s">
        <v>12</v>
      </c>
      <c r="L209" s="43" t="s">
        <v>12</v>
      </c>
    </row>
    <row r="210" spans="1:12" ht="12.75">
      <c r="A210" s="42"/>
      <c r="B210" s="47" t="s">
        <v>15</v>
      </c>
      <c r="C210" s="31" t="s">
        <v>12</v>
      </c>
      <c r="D210" s="31">
        <f>0.061479987970774*100</f>
        <v>6.1479987970774</v>
      </c>
      <c r="E210" s="31" t="s">
        <v>12</v>
      </c>
      <c r="F210" s="31" t="s">
        <v>12</v>
      </c>
      <c r="G210" s="31" t="s">
        <v>12</v>
      </c>
      <c r="H210" s="31" t="s">
        <v>12</v>
      </c>
      <c r="I210" s="46">
        <v>207.702723</v>
      </c>
      <c r="J210" s="31" t="s">
        <v>12</v>
      </c>
      <c r="K210" s="31" t="s">
        <v>12</v>
      </c>
      <c r="L210" s="43" t="s">
        <v>12</v>
      </c>
    </row>
    <row r="211" spans="1:12" ht="12.75">
      <c r="A211" s="42"/>
      <c r="B211" s="47" t="s">
        <v>16</v>
      </c>
      <c r="C211" s="31" t="s">
        <v>12</v>
      </c>
      <c r="D211" s="31">
        <v>6.15</v>
      </c>
      <c r="E211" s="31" t="s">
        <v>12</v>
      </c>
      <c r="F211" s="31" t="s">
        <v>12</v>
      </c>
      <c r="G211" s="31" t="s">
        <v>12</v>
      </c>
      <c r="H211" s="31" t="s">
        <v>12</v>
      </c>
      <c r="I211" s="46">
        <v>214.48260000000002</v>
      </c>
      <c r="J211" s="31" t="s">
        <v>12</v>
      </c>
      <c r="K211" s="31" t="s">
        <v>12</v>
      </c>
      <c r="L211" s="43" t="s">
        <v>12</v>
      </c>
    </row>
    <row r="212" spans="1:12" ht="12.75">
      <c r="A212" s="42"/>
      <c r="B212" s="47" t="s">
        <v>17</v>
      </c>
      <c r="C212" s="31" t="s">
        <v>12</v>
      </c>
      <c r="D212" s="31">
        <f>0.0634549310237339*100</f>
        <v>6.345493102373389</v>
      </c>
      <c r="E212" s="31">
        <f>0.069*100</f>
        <v>6.9</v>
      </c>
      <c r="F212" s="31" t="s">
        <v>12</v>
      </c>
      <c r="G212" s="31" t="s">
        <v>12</v>
      </c>
      <c r="H212" s="31" t="s">
        <v>12</v>
      </c>
      <c r="I212" s="46">
        <v>193.31722</v>
      </c>
      <c r="J212" s="31">
        <v>223.657375</v>
      </c>
      <c r="K212" s="31" t="s">
        <v>12</v>
      </c>
      <c r="L212" s="43" t="s">
        <v>12</v>
      </c>
    </row>
    <row r="213" spans="1:12" ht="12.75">
      <c r="A213" s="42"/>
      <c r="B213" s="47" t="s">
        <v>18</v>
      </c>
      <c r="C213" s="31" t="s">
        <v>12</v>
      </c>
      <c r="D213" s="31">
        <f>0.06607*100</f>
        <v>6.607</v>
      </c>
      <c r="E213" s="31">
        <f>0.069*100</f>
        <v>6.9</v>
      </c>
      <c r="F213" s="31" t="s">
        <v>12</v>
      </c>
      <c r="G213" s="31" t="s">
        <v>12</v>
      </c>
      <c r="H213" s="31" t="s">
        <v>12</v>
      </c>
      <c r="I213" s="46">
        <v>69.6961846</v>
      </c>
      <c r="J213" s="31">
        <v>0.8240601</v>
      </c>
      <c r="K213" s="31" t="s">
        <v>12</v>
      </c>
      <c r="L213" s="43" t="s">
        <v>12</v>
      </c>
    </row>
    <row r="214" spans="1:12" ht="15">
      <c r="A214" s="42"/>
      <c r="B214" s="47" t="s">
        <v>19</v>
      </c>
      <c r="C214" s="48" t="s">
        <v>12</v>
      </c>
      <c r="D214" s="49" t="s">
        <v>12</v>
      </c>
      <c r="E214" s="50" t="s">
        <v>12</v>
      </c>
      <c r="F214" s="50" t="s">
        <v>12</v>
      </c>
      <c r="G214" s="50" t="s">
        <v>12</v>
      </c>
      <c r="H214" s="50" t="s">
        <v>12</v>
      </c>
      <c r="I214" s="51" t="s">
        <v>12</v>
      </c>
      <c r="J214" s="51" t="s">
        <v>12</v>
      </c>
      <c r="K214" s="50" t="s">
        <v>12</v>
      </c>
      <c r="L214" s="52" t="s">
        <v>12</v>
      </c>
    </row>
    <row r="215" spans="1:12" ht="15">
      <c r="A215" s="42"/>
      <c r="B215" s="47" t="s">
        <v>20</v>
      </c>
      <c r="C215" s="48" t="s">
        <v>12</v>
      </c>
      <c r="D215" s="49" t="s">
        <v>12</v>
      </c>
      <c r="E215" s="50" t="s">
        <v>12</v>
      </c>
      <c r="F215" s="50" t="s">
        <v>12</v>
      </c>
      <c r="G215" s="50" t="s">
        <v>12</v>
      </c>
      <c r="H215" s="50" t="s">
        <v>12</v>
      </c>
      <c r="I215" s="51" t="s">
        <v>12</v>
      </c>
      <c r="J215" s="51" t="s">
        <v>12</v>
      </c>
      <c r="K215" s="50" t="s">
        <v>12</v>
      </c>
      <c r="L215" s="52" t="s">
        <v>12</v>
      </c>
    </row>
    <row r="216" spans="1:12" ht="15">
      <c r="A216" s="42"/>
      <c r="B216" s="47" t="s">
        <v>24</v>
      </c>
      <c r="C216" s="48" t="s">
        <v>12</v>
      </c>
      <c r="D216" s="49" t="s">
        <v>12</v>
      </c>
      <c r="E216" s="50" t="s">
        <v>12</v>
      </c>
      <c r="F216" s="50" t="s">
        <v>12</v>
      </c>
      <c r="G216" s="50" t="s">
        <v>12</v>
      </c>
      <c r="H216" s="50" t="s">
        <v>12</v>
      </c>
      <c r="I216" s="51" t="s">
        <v>12</v>
      </c>
      <c r="J216" s="51" t="s">
        <v>12</v>
      </c>
      <c r="K216" s="50" t="s">
        <v>12</v>
      </c>
      <c r="L216" s="52" t="s">
        <v>12</v>
      </c>
    </row>
    <row r="217" spans="1:12" ht="15">
      <c r="A217" s="42"/>
      <c r="B217" s="47" t="s">
        <v>22</v>
      </c>
      <c r="C217" s="48" t="s">
        <v>12</v>
      </c>
      <c r="D217" s="49" t="s">
        <v>12</v>
      </c>
      <c r="E217" s="50" t="s">
        <v>12</v>
      </c>
      <c r="F217" s="50" t="s">
        <v>12</v>
      </c>
      <c r="G217" s="50" t="s">
        <v>12</v>
      </c>
      <c r="H217" s="50" t="s">
        <v>12</v>
      </c>
      <c r="I217" s="51" t="s">
        <v>12</v>
      </c>
      <c r="J217" s="51" t="s">
        <v>12</v>
      </c>
      <c r="K217" s="50" t="s">
        <v>12</v>
      </c>
      <c r="L217" s="52" t="s">
        <v>12</v>
      </c>
    </row>
    <row r="218" spans="1:12" ht="15">
      <c r="A218" s="42"/>
      <c r="B218" s="44" t="s">
        <v>23</v>
      </c>
      <c r="C218" s="48" t="s">
        <v>12</v>
      </c>
      <c r="D218" s="49" t="s">
        <v>12</v>
      </c>
      <c r="E218" s="50" t="s">
        <v>12</v>
      </c>
      <c r="F218" s="50" t="s">
        <v>12</v>
      </c>
      <c r="G218" s="50" t="s">
        <v>12</v>
      </c>
      <c r="H218" s="50" t="s">
        <v>12</v>
      </c>
      <c r="I218" s="51" t="s">
        <v>12</v>
      </c>
      <c r="J218" s="51" t="s">
        <v>12</v>
      </c>
      <c r="K218" s="50" t="s">
        <v>12</v>
      </c>
      <c r="L218" s="52" t="s">
        <v>12</v>
      </c>
    </row>
    <row r="219" spans="1:12" ht="15">
      <c r="A219" s="42"/>
      <c r="B219" s="44" t="s">
        <v>11</v>
      </c>
      <c r="C219" s="48" t="s">
        <v>12</v>
      </c>
      <c r="D219" s="49" t="s">
        <v>12</v>
      </c>
      <c r="E219" s="50" t="s">
        <v>12</v>
      </c>
      <c r="F219" s="50" t="s">
        <v>12</v>
      </c>
      <c r="G219" s="50" t="s">
        <v>12</v>
      </c>
      <c r="H219" s="50" t="s">
        <v>12</v>
      </c>
      <c r="I219" s="51" t="s">
        <v>12</v>
      </c>
      <c r="J219" s="51" t="s">
        <v>12</v>
      </c>
      <c r="K219" s="50" t="s">
        <v>12</v>
      </c>
      <c r="L219" s="52" t="s">
        <v>12</v>
      </c>
    </row>
    <row r="220" spans="1:12" ht="15">
      <c r="A220" s="42">
        <v>2023</v>
      </c>
      <c r="B220" s="44" t="s">
        <v>13</v>
      </c>
      <c r="C220" s="48" t="s">
        <v>12</v>
      </c>
      <c r="D220" s="49" t="s">
        <v>12</v>
      </c>
      <c r="E220" s="50">
        <v>7.25</v>
      </c>
      <c r="F220" s="50" t="s">
        <v>12</v>
      </c>
      <c r="G220" s="50" t="s">
        <v>12</v>
      </c>
      <c r="H220" s="50" t="s">
        <v>12</v>
      </c>
      <c r="I220" s="51" t="s">
        <v>12</v>
      </c>
      <c r="J220" s="51">
        <v>283.08072</v>
      </c>
      <c r="K220" s="50" t="s">
        <v>12</v>
      </c>
      <c r="L220" s="52" t="s">
        <v>12</v>
      </c>
    </row>
    <row r="221" spans="1:14" ht="15">
      <c r="A221" s="42"/>
      <c r="B221" s="44" t="s">
        <v>14</v>
      </c>
      <c r="C221" s="48" t="s">
        <v>12</v>
      </c>
      <c r="D221" s="49" t="s">
        <v>12</v>
      </c>
      <c r="E221" s="50">
        <v>6.99</v>
      </c>
      <c r="F221" s="50" t="s">
        <v>12</v>
      </c>
      <c r="G221" s="50" t="s">
        <v>12</v>
      </c>
      <c r="H221" s="50" t="s">
        <v>12</v>
      </c>
      <c r="I221" s="51" t="s">
        <v>12</v>
      </c>
      <c r="J221" s="51">
        <v>36.3201</v>
      </c>
      <c r="K221" s="50" t="s">
        <v>12</v>
      </c>
      <c r="L221" s="52" t="s">
        <v>12</v>
      </c>
      <c r="N221" s="53"/>
    </row>
    <row r="222" spans="1:14" ht="15">
      <c r="A222" s="42"/>
      <c r="B222" s="44" t="s">
        <v>15</v>
      </c>
      <c r="C222" s="48" t="s">
        <v>12</v>
      </c>
      <c r="D222" s="49" t="s">
        <v>12</v>
      </c>
      <c r="E222" s="50">
        <v>6.99</v>
      </c>
      <c r="F222" s="50" t="s">
        <v>12</v>
      </c>
      <c r="G222" s="50" t="s">
        <v>12</v>
      </c>
      <c r="H222" s="50" t="s">
        <v>12</v>
      </c>
      <c r="I222" s="51" t="s">
        <v>12</v>
      </c>
      <c r="J222" s="51">
        <v>18.1754</v>
      </c>
      <c r="K222" s="50" t="s">
        <v>12</v>
      </c>
      <c r="L222" s="52" t="s">
        <v>12</v>
      </c>
      <c r="N222" s="53"/>
    </row>
    <row r="223" spans="1:14" ht="15">
      <c r="A223" s="42"/>
      <c r="B223" s="44" t="s">
        <v>16</v>
      </c>
      <c r="C223" s="48" t="s">
        <v>12</v>
      </c>
      <c r="D223" s="54" t="s">
        <v>12</v>
      </c>
      <c r="E223" s="54" t="s">
        <v>12</v>
      </c>
      <c r="F223" s="54" t="s">
        <v>12</v>
      </c>
      <c r="G223" s="54" t="s">
        <v>12</v>
      </c>
      <c r="H223" s="54" t="s">
        <v>12</v>
      </c>
      <c r="I223" s="54" t="s">
        <v>12</v>
      </c>
      <c r="J223" s="54" t="s">
        <v>12</v>
      </c>
      <c r="K223" s="54" t="s">
        <v>12</v>
      </c>
      <c r="L223" s="52" t="s">
        <v>12</v>
      </c>
      <c r="N223" s="53"/>
    </row>
    <row r="224" spans="1:14" ht="15">
      <c r="A224" s="42"/>
      <c r="B224" s="44" t="s">
        <v>17</v>
      </c>
      <c r="C224" s="48" t="s">
        <v>12</v>
      </c>
      <c r="D224" s="54" t="s">
        <v>12</v>
      </c>
      <c r="E224" s="54" t="s">
        <v>12</v>
      </c>
      <c r="F224" s="54" t="s">
        <v>12</v>
      </c>
      <c r="G224" s="54" t="s">
        <v>12</v>
      </c>
      <c r="H224" s="54" t="s">
        <v>12</v>
      </c>
      <c r="I224" s="54" t="s">
        <v>12</v>
      </c>
      <c r="J224" s="54" t="s">
        <v>12</v>
      </c>
      <c r="K224" s="54" t="s">
        <v>12</v>
      </c>
      <c r="L224" s="52" t="s">
        <v>12</v>
      </c>
      <c r="N224" s="53"/>
    </row>
    <row r="225" spans="1:14" ht="15">
      <c r="A225" s="42"/>
      <c r="B225" s="44" t="s">
        <v>18</v>
      </c>
      <c r="C225" s="48" t="s">
        <v>12</v>
      </c>
      <c r="D225" s="54" t="s">
        <v>12</v>
      </c>
      <c r="E225" s="54">
        <v>6.99</v>
      </c>
      <c r="F225" s="54" t="s">
        <v>12</v>
      </c>
      <c r="G225" s="54" t="s">
        <v>12</v>
      </c>
      <c r="H225" s="54" t="s">
        <v>12</v>
      </c>
      <c r="I225" s="54" t="s">
        <v>12</v>
      </c>
      <c r="J225" s="55">
        <f>8.5*36.4391</f>
        <v>309.73235000000005</v>
      </c>
      <c r="K225" s="54" t="s">
        <v>12</v>
      </c>
      <c r="L225" s="52" t="s">
        <v>12</v>
      </c>
      <c r="N225" s="53"/>
    </row>
    <row r="226" spans="1:14" ht="15">
      <c r="A226" s="42"/>
      <c r="B226" s="47" t="s">
        <v>19</v>
      </c>
      <c r="C226" s="48" t="s">
        <v>12</v>
      </c>
      <c r="D226" s="54" t="s">
        <v>12</v>
      </c>
      <c r="E226" s="54">
        <v>6.99</v>
      </c>
      <c r="F226" s="54" t="s">
        <v>12</v>
      </c>
      <c r="G226" s="54" t="s">
        <v>12</v>
      </c>
      <c r="H226" s="54" t="s">
        <v>12</v>
      </c>
      <c r="I226" s="54" t="s">
        <v>12</v>
      </c>
      <c r="J226" s="55">
        <v>419.29290000000003</v>
      </c>
      <c r="K226" s="54" t="s">
        <v>12</v>
      </c>
      <c r="L226" s="52" t="s">
        <v>12</v>
      </c>
      <c r="N226" s="53"/>
    </row>
    <row r="227" spans="1:14" ht="15">
      <c r="A227" s="42"/>
      <c r="B227" s="47" t="s">
        <v>20</v>
      </c>
      <c r="C227" s="48" t="s">
        <v>12</v>
      </c>
      <c r="D227" s="54" t="s">
        <v>12</v>
      </c>
      <c r="E227" s="54">
        <f>0.0699*100</f>
        <v>6.99</v>
      </c>
      <c r="F227" s="54" t="s">
        <v>12</v>
      </c>
      <c r="G227" s="54" t="s">
        <v>12</v>
      </c>
      <c r="H227" s="54" t="s">
        <v>12</v>
      </c>
      <c r="I227" s="54" t="s">
        <v>12</v>
      </c>
      <c r="J227" s="55">
        <v>14.60108</v>
      </c>
      <c r="K227" s="54" t="s">
        <v>12</v>
      </c>
      <c r="L227" s="52" t="s">
        <v>12</v>
      </c>
      <c r="N227" s="53"/>
    </row>
    <row r="228" spans="1:14" ht="15">
      <c r="A228" s="42"/>
      <c r="B228" s="47" t="s">
        <v>24</v>
      </c>
      <c r="C228" s="48" t="s">
        <v>12</v>
      </c>
      <c r="D228" s="54" t="s">
        <v>12</v>
      </c>
      <c r="E228" s="54" t="s">
        <v>12</v>
      </c>
      <c r="F228" s="54" t="s">
        <v>12</v>
      </c>
      <c r="G228" s="54" t="s">
        <v>12</v>
      </c>
      <c r="H228" s="54" t="s">
        <v>12</v>
      </c>
      <c r="I228" s="54" t="s">
        <v>12</v>
      </c>
      <c r="J228" s="54" t="s">
        <v>12</v>
      </c>
      <c r="K228" s="54" t="s">
        <v>12</v>
      </c>
      <c r="L228" s="52" t="s">
        <v>12</v>
      </c>
      <c r="N228" s="53"/>
    </row>
    <row r="229" spans="1:14" ht="15">
      <c r="A229" s="42"/>
      <c r="B229" s="47" t="s">
        <v>22</v>
      </c>
      <c r="C229" s="48" t="s">
        <v>12</v>
      </c>
      <c r="D229" s="54" t="s">
        <v>12</v>
      </c>
      <c r="E229" s="54" t="s">
        <v>12</v>
      </c>
      <c r="F229" s="54" t="s">
        <v>12</v>
      </c>
      <c r="G229" s="54" t="s">
        <v>12</v>
      </c>
      <c r="H229" s="54" t="s">
        <v>12</v>
      </c>
      <c r="I229" s="54" t="s">
        <v>12</v>
      </c>
      <c r="J229" s="54" t="s">
        <v>12</v>
      </c>
      <c r="K229" s="54" t="s">
        <v>12</v>
      </c>
      <c r="L229" s="52" t="s">
        <v>12</v>
      </c>
      <c r="N229" s="53"/>
    </row>
    <row r="230" spans="1:14" ht="15">
      <c r="A230" s="42"/>
      <c r="B230" s="47" t="s">
        <v>23</v>
      </c>
      <c r="C230" s="48" t="s">
        <v>12</v>
      </c>
      <c r="D230" s="54" t="s">
        <v>12</v>
      </c>
      <c r="E230" s="54" t="s">
        <v>12</v>
      </c>
      <c r="F230" s="54" t="s">
        <v>12</v>
      </c>
      <c r="G230" s="54" t="s">
        <v>12</v>
      </c>
      <c r="H230" s="54" t="s">
        <v>12</v>
      </c>
      <c r="I230" s="54" t="s">
        <v>12</v>
      </c>
      <c r="J230" s="54" t="s">
        <v>12</v>
      </c>
      <c r="K230" s="54" t="s">
        <v>12</v>
      </c>
      <c r="L230" s="52" t="s">
        <v>12</v>
      </c>
      <c r="N230" s="53"/>
    </row>
    <row r="231" spans="1:14" ht="15">
      <c r="A231" s="42"/>
      <c r="B231" s="47" t="s">
        <v>11</v>
      </c>
      <c r="C231" s="48" t="s">
        <v>12</v>
      </c>
      <c r="D231" s="54" t="s">
        <v>12</v>
      </c>
      <c r="E231" s="54" t="s">
        <v>12</v>
      </c>
      <c r="F231" s="54" t="s">
        <v>12</v>
      </c>
      <c r="G231" s="54" t="s">
        <v>12</v>
      </c>
      <c r="H231" s="54" t="s">
        <v>12</v>
      </c>
      <c r="I231" s="54" t="s">
        <v>12</v>
      </c>
      <c r="J231" s="54" t="s">
        <v>12</v>
      </c>
      <c r="K231" s="54" t="s">
        <v>12</v>
      </c>
      <c r="L231" s="52" t="s">
        <v>12</v>
      </c>
      <c r="N231" s="53"/>
    </row>
    <row r="232" spans="1:14" ht="15">
      <c r="A232" s="42">
        <v>2024</v>
      </c>
      <c r="B232" s="47" t="s">
        <v>13</v>
      </c>
      <c r="C232" s="48" t="s">
        <v>12</v>
      </c>
      <c r="D232" s="54" t="s">
        <v>12</v>
      </c>
      <c r="E232" s="54" t="s">
        <v>12</v>
      </c>
      <c r="F232" s="54" t="s">
        <v>12</v>
      </c>
      <c r="G232" s="54" t="s">
        <v>12</v>
      </c>
      <c r="H232" s="54" t="s">
        <v>12</v>
      </c>
      <c r="I232" s="54" t="s">
        <v>12</v>
      </c>
      <c r="J232" s="54" t="s">
        <v>12</v>
      </c>
      <c r="K232" s="54" t="s">
        <v>12</v>
      </c>
      <c r="L232" s="52" t="s">
        <v>12</v>
      </c>
      <c r="N232" s="53"/>
    </row>
    <row r="233" spans="1:14" ht="15">
      <c r="A233" s="42"/>
      <c r="B233" s="47" t="s">
        <v>14</v>
      </c>
      <c r="C233" s="48" t="s">
        <v>12</v>
      </c>
      <c r="D233" s="54" t="s">
        <v>12</v>
      </c>
      <c r="E233" s="54" t="s">
        <v>12</v>
      </c>
      <c r="F233" s="54" t="s">
        <v>12</v>
      </c>
      <c r="G233" s="54" t="s">
        <v>12</v>
      </c>
      <c r="H233" s="54" t="s">
        <v>12</v>
      </c>
      <c r="I233" s="54" t="s">
        <v>12</v>
      </c>
      <c r="J233" s="54" t="s">
        <v>12</v>
      </c>
      <c r="K233" s="54" t="s">
        <v>12</v>
      </c>
      <c r="L233" s="52" t="s">
        <v>12</v>
      </c>
      <c r="N233" s="53"/>
    </row>
    <row r="234" spans="1:14" ht="15">
      <c r="A234" s="42"/>
      <c r="B234" s="47" t="s">
        <v>15</v>
      </c>
      <c r="C234" s="48" t="s">
        <v>12</v>
      </c>
      <c r="D234" s="54" t="s">
        <v>12</v>
      </c>
      <c r="E234" s="54" t="s">
        <v>12</v>
      </c>
      <c r="F234" s="54" t="s">
        <v>12</v>
      </c>
      <c r="G234" s="54" t="s">
        <v>12</v>
      </c>
      <c r="H234" s="54" t="s">
        <v>12</v>
      </c>
      <c r="I234" s="54" t="s">
        <v>12</v>
      </c>
      <c r="J234" s="54" t="s">
        <v>12</v>
      </c>
      <c r="K234" s="54" t="s">
        <v>12</v>
      </c>
      <c r="L234" s="52" t="s">
        <v>12</v>
      </c>
      <c r="N234" s="53"/>
    </row>
    <row r="235" spans="1:12" ht="12.75">
      <c r="A235" s="56"/>
      <c r="B235" s="57"/>
      <c r="C235" s="58"/>
      <c r="D235" s="58"/>
      <c r="E235" s="58"/>
      <c r="F235" s="58"/>
      <c r="G235" s="58"/>
      <c r="H235" s="58"/>
      <c r="I235" s="58"/>
      <c r="J235" s="58"/>
      <c r="K235" s="58"/>
      <c r="L235" s="59"/>
    </row>
    <row r="236" spans="1:6" ht="12.75">
      <c r="A236" s="60" t="s">
        <v>26</v>
      </c>
      <c r="D236" s="61"/>
      <c r="E236" s="61"/>
      <c r="F236" s="61"/>
    </row>
    <row r="237" spans="1:12" ht="12.75">
      <c r="A237" s="60" t="s">
        <v>27</v>
      </c>
      <c r="D237" s="61"/>
      <c r="E237" s="61"/>
      <c r="F237" s="61"/>
      <c r="G237" s="61"/>
      <c r="H237" s="61"/>
      <c r="I237" s="61"/>
      <c r="J237" s="61"/>
      <c r="K237" s="61"/>
      <c r="L237" s="61"/>
    </row>
    <row r="238" spans="1:12" ht="12.75">
      <c r="A238" s="60" t="s">
        <v>28</v>
      </c>
      <c r="D238" s="61"/>
      <c r="E238" s="61"/>
      <c r="F238" s="61"/>
      <c r="G238" s="61"/>
      <c r="H238" s="61"/>
      <c r="I238" s="61"/>
      <c r="J238" s="61"/>
      <c r="K238" s="61"/>
      <c r="L238" s="61"/>
    </row>
    <row r="239" spans="1:12" ht="12.75">
      <c r="A239" s="60" t="s">
        <v>29</v>
      </c>
      <c r="D239" s="61"/>
      <c r="E239" s="61"/>
      <c r="F239" s="61"/>
      <c r="G239" s="61"/>
      <c r="H239" s="61"/>
      <c r="I239" s="61"/>
      <c r="J239" s="61"/>
      <c r="K239" s="61"/>
      <c r="L239" s="61"/>
    </row>
    <row r="240" spans="1:12" ht="12.75">
      <c r="A240" s="60" t="s">
        <v>30</v>
      </c>
      <c r="D240" s="61"/>
      <c r="E240" s="61"/>
      <c r="F240" s="61"/>
      <c r="G240" s="61"/>
      <c r="H240" s="61"/>
      <c r="I240" s="61"/>
      <c r="J240" s="61"/>
      <c r="K240" s="61"/>
      <c r="L240" s="61"/>
    </row>
    <row r="241" ht="12.75">
      <c r="A241" s="60" t="s">
        <v>31</v>
      </c>
    </row>
  </sheetData>
  <sheetProtection/>
  <mergeCells count="35">
    <mergeCell ref="A232:A235"/>
    <mergeCell ref="A160:A171"/>
    <mergeCell ref="A172:A183"/>
    <mergeCell ref="A184:A195"/>
    <mergeCell ref="A196:A207"/>
    <mergeCell ref="A208:A219"/>
    <mergeCell ref="A220:A231"/>
    <mergeCell ref="A88:A99"/>
    <mergeCell ref="A100:A111"/>
    <mergeCell ref="A112:A123"/>
    <mergeCell ref="A124:A135"/>
    <mergeCell ref="A136:A147"/>
    <mergeCell ref="A148:A159"/>
    <mergeCell ref="A16:A27"/>
    <mergeCell ref="A28:A39"/>
    <mergeCell ref="A40:A51"/>
    <mergeCell ref="A52:A63"/>
    <mergeCell ref="A64:A75"/>
    <mergeCell ref="A76:A87"/>
    <mergeCell ref="G9:G10"/>
    <mergeCell ref="H9:H10"/>
    <mergeCell ref="I9:I10"/>
    <mergeCell ref="J9:J10"/>
    <mergeCell ref="K9:K10"/>
    <mergeCell ref="L9:L10"/>
    <mergeCell ref="K4:L4"/>
    <mergeCell ref="A6:L6"/>
    <mergeCell ref="A7:L7"/>
    <mergeCell ref="A8:B10"/>
    <mergeCell ref="C8:G8"/>
    <mergeCell ref="H8:L8"/>
    <mergeCell ref="C9:C10"/>
    <mergeCell ref="D9:D10"/>
    <mergeCell ref="E9:E10"/>
    <mergeCell ref="F9:F10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Avilés Ramírez, Amy Massiel</dc:creator>
  <cp:keywords/>
  <dc:description/>
  <cp:lastModifiedBy>Avilés Ramírez, Amy Massiel</cp:lastModifiedBy>
  <dcterms:created xsi:type="dcterms:W3CDTF">2024-04-25T18:03:26Z</dcterms:created>
  <dcterms:modified xsi:type="dcterms:W3CDTF">2024-04-25T18:03:28Z</dcterms:modified>
  <cp:category/>
  <cp:version/>
  <cp:contentType/>
  <cp:contentStatus/>
</cp:coreProperties>
</file>